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cvorig\Desktop\SEKTOR ZA FINANCIJE\IZVJEŠTAJ O IZVRŠENJU FINANCIJSKOG PLANA\KT - Polugodišnji izvještaji o izvršenju FP 1.1.-30.6.2024\"/>
    </mc:Choice>
  </mc:AlternateContent>
  <xr:revisionPtr revIDLastSave="0" documentId="8_{2D359DA8-5462-4D7C-9F43-69221E0C47D5}" xr6:coauthVersionLast="47" xr6:coauthVersionMax="47" xr10:uidLastSave="{00000000-0000-0000-0000-000000000000}"/>
  <bookViews>
    <workbookView xWindow="-108" yWindow="-108" windowWidth="30936" windowHeight="1689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rashoda'!$B$1:$I$36</definedName>
    <definedName name="_xlnm.Print_Area" localSheetId="6">'Posebni dio'!$A$1:$C$11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9" i="15" l="1"/>
  <c r="E159" i="15"/>
  <c r="C159" i="15"/>
  <c r="D6" i="15"/>
  <c r="E6" i="15"/>
  <c r="C6" i="15"/>
  <c r="G59" i="3"/>
  <c r="G92" i="3"/>
  <c r="G94" i="3"/>
  <c r="G88" i="3"/>
  <c r="G81" i="3"/>
  <c r="G78" i="3"/>
  <c r="G75" i="3"/>
  <c r="G74" i="3"/>
  <c r="G72" i="3"/>
  <c r="G71" i="3"/>
  <c r="G70" i="3"/>
  <c r="G69" i="3"/>
  <c r="G68" i="3"/>
  <c r="G67" i="3"/>
  <c r="G66" i="3"/>
  <c r="G65" i="3"/>
  <c r="G63" i="3"/>
  <c r="G62" i="3"/>
  <c r="G61" i="3"/>
  <c r="G60" i="3"/>
  <c r="G58" i="3"/>
  <c r="G12" i="1" l="1"/>
  <c r="K12" i="1" s="1"/>
  <c r="H12" i="1"/>
  <c r="I12" i="1"/>
  <c r="J12" i="1"/>
  <c r="G15" i="1"/>
  <c r="H15" i="1"/>
  <c r="I15" i="1"/>
  <c r="J15" i="1"/>
  <c r="J16" i="1" s="1"/>
  <c r="I16" i="1"/>
  <c r="L12" i="1" l="1"/>
  <c r="H16" i="1"/>
  <c r="G16" i="1"/>
  <c r="K16" i="1" s="1"/>
  <c r="L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26" i="1"/>
  <c r="H27" i="1"/>
  <c r="L23" i="1"/>
  <c r="J27" i="1"/>
  <c r="L27" i="1" s="1"/>
  <c r="G27" i="1"/>
  <c r="E155" i="15"/>
  <c r="F155" i="15" s="1"/>
  <c r="D155" i="15"/>
  <c r="C155" i="15"/>
  <c r="C154" i="15" s="1"/>
  <c r="C153" i="15" s="1"/>
  <c r="E154" i="15"/>
  <c r="E153" i="15" s="1"/>
  <c r="F153" i="15" s="1"/>
  <c r="D154" i="15"/>
  <c r="D153" i="15"/>
  <c r="E151" i="15"/>
  <c r="F151" i="15" s="1"/>
  <c r="D151" i="15"/>
  <c r="C151" i="15"/>
  <c r="C150" i="15" s="1"/>
  <c r="C149" i="15" s="1"/>
  <c r="C148" i="15" s="1"/>
  <c r="C11" i="15" s="1"/>
  <c r="E150" i="15"/>
  <c r="E149" i="15" s="1"/>
  <c r="D150" i="15"/>
  <c r="D149" i="15"/>
  <c r="D148" i="15" s="1"/>
  <c r="D11" i="15" s="1"/>
  <c r="E146" i="15"/>
  <c r="E145" i="15" s="1"/>
  <c r="D146" i="15"/>
  <c r="D145" i="15" s="1"/>
  <c r="D144" i="15" s="1"/>
  <c r="C146" i="15"/>
  <c r="C145" i="15" s="1"/>
  <c r="C144" i="15" s="1"/>
  <c r="E142" i="15"/>
  <c r="D142" i="15"/>
  <c r="F142" i="15" s="1"/>
  <c r="C142" i="15"/>
  <c r="E141" i="15"/>
  <c r="E140" i="15" s="1"/>
  <c r="D141" i="15"/>
  <c r="D140" i="15" s="1"/>
  <c r="D139" i="15" s="1"/>
  <c r="D10" i="15" s="1"/>
  <c r="C141" i="15"/>
  <c r="C140" i="15"/>
  <c r="C139" i="15" s="1"/>
  <c r="C10" i="15" s="1"/>
  <c r="E137" i="15"/>
  <c r="E136" i="15" s="1"/>
  <c r="D137" i="15"/>
  <c r="D136" i="15" s="1"/>
  <c r="C137" i="15"/>
  <c r="C136" i="15"/>
  <c r="E133" i="15"/>
  <c r="D133" i="15"/>
  <c r="F133" i="15" s="1"/>
  <c r="C133" i="15"/>
  <c r="E132" i="15"/>
  <c r="F132" i="15" s="1"/>
  <c r="D132" i="15"/>
  <c r="D128" i="15" s="1"/>
  <c r="C132" i="15"/>
  <c r="F130" i="15"/>
  <c r="E130" i="15"/>
  <c r="D130" i="15"/>
  <c r="C130" i="15"/>
  <c r="C129" i="15" s="1"/>
  <c r="C128" i="15" s="1"/>
  <c r="E129" i="15"/>
  <c r="D129" i="15"/>
  <c r="F129" i="15" s="1"/>
  <c r="F126" i="15"/>
  <c r="E126" i="15"/>
  <c r="D126" i="15"/>
  <c r="C126" i="15"/>
  <c r="C125" i="15" s="1"/>
  <c r="E125" i="15"/>
  <c r="D125" i="15"/>
  <c r="F125" i="15" s="1"/>
  <c r="E123" i="15"/>
  <c r="F123" i="15" s="1"/>
  <c r="D123" i="15"/>
  <c r="C123" i="15"/>
  <c r="F121" i="15"/>
  <c r="E121" i="15"/>
  <c r="D121" i="15"/>
  <c r="C121" i="15"/>
  <c r="C113" i="15" s="1"/>
  <c r="E114" i="15"/>
  <c r="D114" i="15"/>
  <c r="F114" i="15" s="1"/>
  <c r="C114" i="15"/>
  <c r="E113" i="15"/>
  <c r="E112" i="15" s="1"/>
  <c r="F112" i="15" s="1"/>
  <c r="D113" i="15"/>
  <c r="D112" i="15" s="1"/>
  <c r="E110" i="15"/>
  <c r="D110" i="15"/>
  <c r="F110" i="15" s="1"/>
  <c r="C110" i="15"/>
  <c r="E109" i="15"/>
  <c r="F109" i="15" s="1"/>
  <c r="D109" i="15"/>
  <c r="C109" i="15"/>
  <c r="F104" i="15"/>
  <c r="E104" i="15"/>
  <c r="D104" i="15"/>
  <c r="C104" i="15"/>
  <c r="E96" i="15"/>
  <c r="F96" i="15" s="1"/>
  <c r="D96" i="15"/>
  <c r="C96" i="15"/>
  <c r="E89" i="15"/>
  <c r="E85" i="15" s="1"/>
  <c r="D89" i="15"/>
  <c r="D85" i="15" s="1"/>
  <c r="D84" i="15" s="1"/>
  <c r="D83" i="15" s="1"/>
  <c r="D8" i="15" s="1"/>
  <c r="C89" i="15"/>
  <c r="F86" i="15"/>
  <c r="E86" i="15"/>
  <c r="D86" i="15"/>
  <c r="C86" i="15"/>
  <c r="C85" i="15" s="1"/>
  <c r="C84" i="15" s="1"/>
  <c r="E80" i="15"/>
  <c r="E79" i="15" s="1"/>
  <c r="D80" i="15"/>
  <c r="D79" i="15" s="1"/>
  <c r="D78" i="15" s="1"/>
  <c r="C80" i="15"/>
  <c r="C79" i="15"/>
  <c r="C78" i="15"/>
  <c r="F76" i="15"/>
  <c r="E76" i="15"/>
  <c r="D76" i="15"/>
  <c r="C76" i="15"/>
  <c r="F75" i="15"/>
  <c r="E75" i="15"/>
  <c r="D75" i="15"/>
  <c r="C75" i="15"/>
  <c r="E74" i="15"/>
  <c r="E73" i="15" s="1"/>
  <c r="D74" i="15"/>
  <c r="D73" i="15" s="1"/>
  <c r="D9" i="15" s="1"/>
  <c r="C74" i="15"/>
  <c r="C73" i="15" s="1"/>
  <c r="C9" i="15" s="1"/>
  <c r="E70" i="15"/>
  <c r="E69" i="15" s="1"/>
  <c r="E68" i="15" s="1"/>
  <c r="D70" i="15"/>
  <c r="C70" i="15"/>
  <c r="C69" i="15" s="1"/>
  <c r="C68" i="15" s="1"/>
  <c r="F66" i="15"/>
  <c r="E66" i="15"/>
  <c r="E65" i="15" s="1"/>
  <c r="F65" i="15" s="1"/>
  <c r="D66" i="15"/>
  <c r="C66" i="15"/>
  <c r="D65" i="15"/>
  <c r="C65" i="15"/>
  <c r="E63" i="15"/>
  <c r="D63" i="15"/>
  <c r="D57" i="15" s="1"/>
  <c r="D56" i="15" s="1"/>
  <c r="C63" i="15"/>
  <c r="C57" i="15" s="1"/>
  <c r="C56" i="15" s="1"/>
  <c r="F58" i="15"/>
  <c r="E58" i="15"/>
  <c r="E57" i="15" s="1"/>
  <c r="D58" i="15"/>
  <c r="C58" i="15"/>
  <c r="F54" i="15"/>
  <c r="E54" i="15"/>
  <c r="E53" i="15" s="1"/>
  <c r="F53" i="15" s="1"/>
  <c r="D54" i="15"/>
  <c r="C54" i="15"/>
  <c r="D53" i="15"/>
  <c r="C53" i="15"/>
  <c r="E47" i="15"/>
  <c r="D47" i="15"/>
  <c r="F47" i="15" s="1"/>
  <c r="C47" i="15"/>
  <c r="F38" i="15"/>
  <c r="E38" i="15"/>
  <c r="D38" i="15"/>
  <c r="C38" i="15"/>
  <c r="E31" i="15"/>
  <c r="F31" i="15" s="1"/>
  <c r="D31" i="15"/>
  <c r="C31" i="15"/>
  <c r="E27" i="15"/>
  <c r="D27" i="15"/>
  <c r="D26" i="15" s="1"/>
  <c r="F26" i="15" s="1"/>
  <c r="C27" i="15"/>
  <c r="C26" i="15" s="1"/>
  <c r="E26" i="15"/>
  <c r="E23" i="15"/>
  <c r="F23" i="15" s="1"/>
  <c r="D23" i="15"/>
  <c r="C23" i="15"/>
  <c r="E21" i="15"/>
  <c r="D21" i="15"/>
  <c r="D16" i="15" s="1"/>
  <c r="C21" i="15"/>
  <c r="C16" i="15" s="1"/>
  <c r="F17" i="15"/>
  <c r="E17" i="15"/>
  <c r="E16" i="15" s="1"/>
  <c r="D17" i="15"/>
  <c r="C17" i="15"/>
  <c r="H8" i="8"/>
  <c r="G8" i="8"/>
  <c r="F7" i="8"/>
  <c r="E7" i="8"/>
  <c r="H7" i="8" s="1"/>
  <c r="D7" i="8"/>
  <c r="C7" i="8"/>
  <c r="G7" i="8" s="1"/>
  <c r="F6" i="8"/>
  <c r="D6" i="8"/>
  <c r="C6" i="8"/>
  <c r="H25" i="5"/>
  <c r="G25" i="5"/>
  <c r="G24" i="5"/>
  <c r="F24" i="5"/>
  <c r="H24" i="5" s="1"/>
  <c r="E24" i="5"/>
  <c r="D24" i="5"/>
  <c r="C24" i="5"/>
  <c r="H23" i="5"/>
  <c r="G23" i="5"/>
  <c r="H22" i="5"/>
  <c r="G22" i="5"/>
  <c r="H21" i="5"/>
  <c r="F21" i="5"/>
  <c r="E21" i="5"/>
  <c r="D21" i="5"/>
  <c r="C21" i="5"/>
  <c r="G21" i="5" s="1"/>
  <c r="H20" i="5"/>
  <c r="G20" i="5"/>
  <c r="F19" i="5"/>
  <c r="H19" i="5" s="1"/>
  <c r="E19" i="5"/>
  <c r="E16" i="5" s="1"/>
  <c r="D19" i="5"/>
  <c r="C19" i="5"/>
  <c r="H18" i="5"/>
  <c r="G18" i="5"/>
  <c r="H17" i="5"/>
  <c r="F17" i="5"/>
  <c r="E17" i="5"/>
  <c r="D17" i="5"/>
  <c r="C17" i="5"/>
  <c r="F16" i="5"/>
  <c r="D16" i="5"/>
  <c r="H15" i="5"/>
  <c r="G15" i="5"/>
  <c r="G14" i="5"/>
  <c r="F14" i="5"/>
  <c r="H14" i="5" s="1"/>
  <c r="E14" i="5"/>
  <c r="D14" i="5"/>
  <c r="C14" i="5"/>
  <c r="H13" i="5"/>
  <c r="G13" i="5"/>
  <c r="H12" i="5"/>
  <c r="G12" i="5"/>
  <c r="H11" i="5"/>
  <c r="F11" i="5"/>
  <c r="E11" i="5"/>
  <c r="D11" i="5"/>
  <c r="C11" i="5"/>
  <c r="H10" i="5"/>
  <c r="G10" i="5"/>
  <c r="F9" i="5"/>
  <c r="H9" i="5" s="1"/>
  <c r="E9" i="5"/>
  <c r="D9" i="5"/>
  <c r="C9" i="5"/>
  <c r="G9" i="5" s="1"/>
  <c r="H8" i="5"/>
  <c r="G8" i="5"/>
  <c r="F7" i="5"/>
  <c r="G7" i="5" s="1"/>
  <c r="E7" i="5"/>
  <c r="D7" i="5"/>
  <c r="D6" i="5" s="1"/>
  <c r="C7" i="5"/>
  <c r="L103" i="3"/>
  <c r="K103" i="3"/>
  <c r="L102" i="3"/>
  <c r="K102" i="3"/>
  <c r="J102" i="3"/>
  <c r="I102" i="3"/>
  <c r="H102" i="3"/>
  <c r="G102" i="3"/>
  <c r="L101" i="3"/>
  <c r="K101" i="3"/>
  <c r="J100" i="3"/>
  <c r="J99" i="3" s="1"/>
  <c r="L99" i="3" s="1"/>
  <c r="I100" i="3"/>
  <c r="I99" i="3" s="1"/>
  <c r="H100" i="3"/>
  <c r="H99" i="3" s="1"/>
  <c r="G100" i="3"/>
  <c r="G99" i="3" s="1"/>
  <c r="L98" i="3"/>
  <c r="K98" i="3"/>
  <c r="J97" i="3"/>
  <c r="L97" i="3" s="1"/>
  <c r="I97" i="3"/>
  <c r="H97" i="3"/>
  <c r="G97" i="3"/>
  <c r="L96" i="3"/>
  <c r="K96" i="3"/>
  <c r="L95" i="3"/>
  <c r="K95" i="3"/>
  <c r="J95" i="3"/>
  <c r="I95" i="3"/>
  <c r="H95" i="3"/>
  <c r="G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J87" i="3"/>
  <c r="J86" i="3" s="1"/>
  <c r="I87" i="3"/>
  <c r="I86" i="3" s="1"/>
  <c r="I85" i="3" s="1"/>
  <c r="H87" i="3"/>
  <c r="H86" i="3" s="1"/>
  <c r="H85" i="3" s="1"/>
  <c r="G87" i="3"/>
  <c r="K87" i="3" s="1"/>
  <c r="L84" i="3"/>
  <c r="K84" i="3"/>
  <c r="J83" i="3"/>
  <c r="L83" i="3" s="1"/>
  <c r="I83" i="3"/>
  <c r="H83" i="3"/>
  <c r="G83" i="3"/>
  <c r="I82" i="3"/>
  <c r="H82" i="3"/>
  <c r="L81" i="3"/>
  <c r="K81" i="3"/>
  <c r="J80" i="3"/>
  <c r="L80" i="3" s="1"/>
  <c r="I80" i="3"/>
  <c r="H80" i="3"/>
  <c r="G80" i="3"/>
  <c r="I79" i="3"/>
  <c r="H79" i="3"/>
  <c r="G79" i="3"/>
  <c r="L78" i="3"/>
  <c r="K78" i="3"/>
  <c r="L77" i="3"/>
  <c r="K77" i="3"/>
  <c r="L76" i="3"/>
  <c r="K76" i="3"/>
  <c r="L75" i="3"/>
  <c r="K75" i="3"/>
  <c r="L74" i="3"/>
  <c r="K74" i="3"/>
  <c r="L73" i="3"/>
  <c r="J73" i="3"/>
  <c r="I73" i="3"/>
  <c r="H73" i="3"/>
  <c r="G73" i="3"/>
  <c r="K73" i="3" s="1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J64" i="3"/>
  <c r="L64" i="3" s="1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L58" i="3"/>
  <c r="K58" i="3"/>
  <c r="J57" i="3"/>
  <c r="L57" i="3" s="1"/>
  <c r="I57" i="3"/>
  <c r="H57" i="3"/>
  <c r="G57" i="3"/>
  <c r="L56" i="3"/>
  <c r="K56" i="3"/>
  <c r="L55" i="3"/>
  <c r="K55" i="3"/>
  <c r="L54" i="3"/>
  <c r="K54" i="3"/>
  <c r="L53" i="3"/>
  <c r="J53" i="3"/>
  <c r="J52" i="3" s="1"/>
  <c r="I53" i="3"/>
  <c r="I52" i="3" s="1"/>
  <c r="H53" i="3"/>
  <c r="H52" i="3" s="1"/>
  <c r="G53" i="3"/>
  <c r="L51" i="3"/>
  <c r="K51" i="3"/>
  <c r="L50" i="3"/>
  <c r="K50" i="3"/>
  <c r="J49" i="3"/>
  <c r="L49" i="3" s="1"/>
  <c r="I49" i="3"/>
  <c r="H49" i="3"/>
  <c r="G49" i="3"/>
  <c r="L48" i="3"/>
  <c r="K48" i="3"/>
  <c r="J47" i="3"/>
  <c r="L47" i="3" s="1"/>
  <c r="I47" i="3"/>
  <c r="H47" i="3"/>
  <c r="G47" i="3"/>
  <c r="L46" i="3"/>
  <c r="K46" i="3"/>
  <c r="L45" i="3"/>
  <c r="K45" i="3"/>
  <c r="L44" i="3"/>
  <c r="K44" i="3"/>
  <c r="J43" i="3"/>
  <c r="J42" i="3" s="1"/>
  <c r="I43" i="3"/>
  <c r="I42" i="3" s="1"/>
  <c r="I41" i="3" s="1"/>
  <c r="I40" i="3" s="1"/>
  <c r="H43" i="3"/>
  <c r="H42" i="3" s="1"/>
  <c r="H41" i="3" s="1"/>
  <c r="H40" i="3" s="1"/>
  <c r="G43" i="3"/>
  <c r="L35" i="3"/>
  <c r="K35" i="3"/>
  <c r="L34" i="3"/>
  <c r="K34" i="3"/>
  <c r="J34" i="3"/>
  <c r="I34" i="3"/>
  <c r="H34" i="3"/>
  <c r="G34" i="3"/>
  <c r="J33" i="3"/>
  <c r="K33" i="3" s="1"/>
  <c r="I33" i="3"/>
  <c r="H33" i="3"/>
  <c r="G33" i="3"/>
  <c r="L32" i="3"/>
  <c r="K32" i="3"/>
  <c r="L31" i="3"/>
  <c r="K31" i="3"/>
  <c r="J30" i="3"/>
  <c r="K30" i="3" s="1"/>
  <c r="I30" i="3"/>
  <c r="L30" i="3" s="1"/>
  <c r="H30" i="3"/>
  <c r="H29" i="3" s="1"/>
  <c r="G30" i="3"/>
  <c r="G29" i="3" s="1"/>
  <c r="K29" i="3" s="1"/>
  <c r="J29" i="3"/>
  <c r="L28" i="3"/>
  <c r="K28" i="3"/>
  <c r="L27" i="3"/>
  <c r="K27" i="3"/>
  <c r="J26" i="3"/>
  <c r="J25" i="3" s="1"/>
  <c r="I26" i="3"/>
  <c r="I25" i="3" s="1"/>
  <c r="H26" i="3"/>
  <c r="H25" i="3" s="1"/>
  <c r="G26" i="3"/>
  <c r="G25" i="3" s="1"/>
  <c r="K25" i="3" s="1"/>
  <c r="L24" i="3"/>
  <c r="K24" i="3"/>
  <c r="J23" i="3"/>
  <c r="I23" i="3"/>
  <c r="I22" i="3" s="1"/>
  <c r="H23" i="3"/>
  <c r="H22" i="3" s="1"/>
  <c r="G23" i="3"/>
  <c r="G22" i="3"/>
  <c r="L21" i="3"/>
  <c r="K21" i="3"/>
  <c r="J20" i="3"/>
  <c r="L20" i="3" s="1"/>
  <c r="I20" i="3"/>
  <c r="H20" i="3"/>
  <c r="H19" i="3" s="1"/>
  <c r="G20" i="3"/>
  <c r="G19" i="3" s="1"/>
  <c r="J19" i="3"/>
  <c r="I19" i="3"/>
  <c r="L19" i="3" s="1"/>
  <c r="L18" i="3"/>
  <c r="K18" i="3"/>
  <c r="L17" i="3"/>
  <c r="K17" i="3"/>
  <c r="J16" i="3"/>
  <c r="L16" i="3" s="1"/>
  <c r="I16" i="3"/>
  <c r="I15" i="3" s="1"/>
  <c r="H16" i="3"/>
  <c r="H15" i="3" s="1"/>
  <c r="G16" i="3"/>
  <c r="L14" i="3"/>
  <c r="K14" i="3"/>
  <c r="J13" i="3"/>
  <c r="J12" i="3" s="1"/>
  <c r="I13" i="3"/>
  <c r="I12" i="3" s="1"/>
  <c r="H13" i="3"/>
  <c r="H12" i="3" s="1"/>
  <c r="G13" i="3"/>
  <c r="G12" i="3" s="1"/>
  <c r="K12" i="3" s="1"/>
  <c r="L42" i="3" l="1"/>
  <c r="K99" i="3"/>
  <c r="F16" i="15"/>
  <c r="E15" i="15"/>
  <c r="F140" i="15"/>
  <c r="E139" i="15"/>
  <c r="L12" i="3"/>
  <c r="K19" i="3"/>
  <c r="C112" i="15"/>
  <c r="C83" i="15" s="1"/>
  <c r="C8" i="15" s="1"/>
  <c r="L52" i="3"/>
  <c r="C15" i="15"/>
  <c r="C14" i="15" s="1"/>
  <c r="C7" i="15" s="1"/>
  <c r="D15" i="15"/>
  <c r="D14" i="15" s="1"/>
  <c r="D7" i="15" s="1"/>
  <c r="F136" i="15"/>
  <c r="E128" i="15"/>
  <c r="F128" i="15" s="1"/>
  <c r="F57" i="15"/>
  <c r="E56" i="15"/>
  <c r="F56" i="15" s="1"/>
  <c r="F85" i="15"/>
  <c r="E84" i="15"/>
  <c r="F149" i="15"/>
  <c r="E148" i="15"/>
  <c r="L86" i="3"/>
  <c r="J85" i="3"/>
  <c r="L85" i="3" s="1"/>
  <c r="H16" i="5"/>
  <c r="F73" i="15"/>
  <c r="E9" i="15"/>
  <c r="F9" i="15" s="1"/>
  <c r="H11" i="3"/>
  <c r="H10" i="3" s="1"/>
  <c r="L25" i="3"/>
  <c r="L33" i="3"/>
  <c r="K47" i="3"/>
  <c r="L43" i="3"/>
  <c r="J82" i="3"/>
  <c r="L82" i="3" s="1"/>
  <c r="K97" i="3"/>
  <c r="G19" i="5"/>
  <c r="F89" i="15"/>
  <c r="F113" i="15"/>
  <c r="F137" i="15"/>
  <c r="F141" i="15"/>
  <c r="L23" i="3"/>
  <c r="K20" i="3"/>
  <c r="K100" i="3"/>
  <c r="G17" i="5"/>
  <c r="G6" i="8"/>
  <c r="F74" i="15"/>
  <c r="L13" i="3"/>
  <c r="F150" i="15"/>
  <c r="K83" i="3"/>
  <c r="L100" i="3"/>
  <c r="F21" i="15"/>
  <c r="F27" i="15"/>
  <c r="F63" i="15"/>
  <c r="L26" i="3"/>
  <c r="J79" i="3"/>
  <c r="E6" i="8"/>
  <c r="H6" i="8" s="1"/>
  <c r="F154" i="15"/>
  <c r="K49" i="3"/>
  <c r="K57" i="3"/>
  <c r="J15" i="3"/>
  <c r="L15" i="3" s="1"/>
  <c r="H7" i="5"/>
  <c r="F70" i="15"/>
  <c r="K27" i="1"/>
  <c r="K16" i="3"/>
  <c r="I29" i="3"/>
  <c r="L29" i="3" s="1"/>
  <c r="K80" i="3"/>
  <c r="K13" i="3"/>
  <c r="K26" i="3"/>
  <c r="G11" i="5"/>
  <c r="K64" i="3"/>
  <c r="E6" i="5"/>
  <c r="D69" i="15"/>
  <c r="D68" i="15" s="1"/>
  <c r="F68" i="15" s="1"/>
  <c r="F6" i="5"/>
  <c r="J22" i="3"/>
  <c r="K22" i="3" s="1"/>
  <c r="K23" i="3"/>
  <c r="E144" i="15"/>
  <c r="F144" i="15" s="1"/>
  <c r="F145" i="15"/>
  <c r="F146" i="15"/>
  <c r="C16" i="5"/>
  <c r="G16" i="5" s="1"/>
  <c r="C6" i="5"/>
  <c r="G15" i="3"/>
  <c r="G11" i="3"/>
  <c r="G86" i="3"/>
  <c r="G85" i="3" s="1"/>
  <c r="K85" i="3" s="1"/>
  <c r="K86" i="3"/>
  <c r="G52" i="3"/>
  <c r="K52" i="3" s="1"/>
  <c r="K53" i="3"/>
  <c r="G82" i="3"/>
  <c r="G42" i="3"/>
  <c r="K43" i="3"/>
  <c r="E78" i="15"/>
  <c r="F78" i="15" s="1"/>
  <c r="F79" i="15"/>
  <c r="F80" i="15"/>
  <c r="E83" i="15" l="1"/>
  <c r="F84" i="15"/>
  <c r="F139" i="15"/>
  <c r="E10" i="15"/>
  <c r="F10" i="15" s="1"/>
  <c r="K15" i="3"/>
  <c r="L79" i="3"/>
  <c r="K79" i="3"/>
  <c r="E11" i="15"/>
  <c r="F11" i="15" s="1"/>
  <c r="F148" i="15"/>
  <c r="K82" i="3"/>
  <c r="E14" i="15"/>
  <c r="F15" i="15"/>
  <c r="H6" i="5"/>
  <c r="I11" i="3"/>
  <c r="I10" i="3" s="1"/>
  <c r="F69" i="15"/>
  <c r="J41" i="3"/>
  <c r="G6" i="5"/>
  <c r="L22" i="3"/>
  <c r="J11" i="3"/>
  <c r="K11" i="3" s="1"/>
  <c r="G10" i="3"/>
  <c r="G41" i="3"/>
  <c r="G40" i="3" s="1"/>
  <c r="K42" i="3"/>
  <c r="F14" i="15" l="1"/>
  <c r="E7" i="15"/>
  <c r="F7" i="15" s="1"/>
  <c r="L41" i="3"/>
  <c r="J40" i="3"/>
  <c r="L40" i="3" s="1"/>
  <c r="F83" i="15"/>
  <c r="E8" i="15"/>
  <c r="F8" i="15" s="1"/>
  <c r="L11" i="3"/>
  <c r="J10" i="3"/>
  <c r="L10" i="3" s="1"/>
  <c r="K41" i="3"/>
  <c r="K10" i="3" l="1"/>
  <c r="K40" i="3"/>
</calcChain>
</file>

<file path=xl/sharedStrings.xml><?xml version="1.0" encoding="utf-8"?>
<sst xmlns="http://schemas.openxmlformats.org/spreadsheetml/2006/main" count="615" uniqueCount="253">
  <si>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</si>
  <si>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</si>
  <si>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</si>
  <si>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</si>
  <si>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</si>
  <si>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</si>
  <si>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</si>
  <si>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</si>
  <si>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</si>
  <si>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</si>
  <si>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</si>
  <si>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</si>
  <si>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</si>
  <si>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</si>
  <si>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</si>
  <si>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</si>
  <si>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</si>
  <si>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</si>
  <si>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</si>
  <si>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</si>
  <si>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</si>
  <si>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</si>
  <si>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</si>
  <si>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</si>
  <si>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</si>
  <si>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</si>
  <si>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</si>
  <si>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</si>
  <si>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</si>
  <si>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</si>
  <si>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</si>
  <si>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</si>
  <si>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</si>
  <si>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</si>
  <si>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</si>
  <si>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</si>
  <si>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</si>
  <si>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</si>
  <si>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</si>
  <si>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</si>
  <si>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</si>
  <si>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</si>
  <si>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</si>
  <si>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</si>
  <si>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</si>
  <si>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</si>
  <si>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</si>
  <si>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</si>
  <si>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</si>
  <si>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</si>
  <si>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</si>
  <si>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</si>
  <si>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61</t>
  </si>
  <si>
    <t>Prihodi od poreza</t>
  </si>
  <si>
    <t>614</t>
  </si>
  <si>
    <t>Porezi na robu i usluge</t>
  </si>
  <si>
    <t>6148</t>
  </si>
  <si>
    <t>NAKNADE ZA PRIREĐIVANJE IGARA NA SREĆU</t>
  </si>
  <si>
    <t>63</t>
  </si>
  <si>
    <t>POMOĆI IZ INOZ. I SUBJ. UNUTAR OPĆEG PRORAČUNA</t>
  </si>
  <si>
    <t>639</t>
  </si>
  <si>
    <t>Prijenosi između proračunskih korisnika istog proračuna</t>
  </si>
  <si>
    <t>6391</t>
  </si>
  <si>
    <t>Tekući prijenosi između proračunskih korisnika istog proračuna</t>
  </si>
  <si>
    <t>6393</t>
  </si>
  <si>
    <t>Tekući prijenosi između proračunskih korisnika istog proračuna temeljem prijenosa EU sredstava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</si>
  <si>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</si>
  <si>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</si>
  <si>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</si>
  <si>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</si>
  <si>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</si>
  <si>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</si>
  <si>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</si>
  <si>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ADMINISTRATIVNIH PRISTOJBI I PO POSEBNI</t>
  </si>
  <si>
    <t>652</t>
  </si>
  <si>
    <t>Prihodi po posebnim propisima</t>
  </si>
  <si>
    <t>6526</t>
  </si>
  <si>
    <t>OSTALI NESPOMENUTI PRIHODI</t>
  </si>
  <si>
    <t>66</t>
  </si>
  <si>
    <t>PRIHODI OD PRODAJE PROIZ.I ROBE,PRUŽ.USLUGA,DONACIJA</t>
  </si>
  <si>
    <t>661</t>
  </si>
  <si>
    <t>PRIHODI OD PRODAJE PROIZ. I ROBE,PRUŽ.USLUGA</t>
  </si>
  <si>
    <t>6614</t>
  </si>
  <si>
    <t>PRIHODI OD PRODAJE PROIZVODA I 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</si>
  <si>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</si>
  <si>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</si>
  <si>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</si>
  <si>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</si>
  <si>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</si>
  <si>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</si>
  <si>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</si>
  <si>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</si>
  <si>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</si>
  <si>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</si>
  <si>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68</t>
  </si>
  <si>
    <t>Kazne, upravne mjere i ostali prihodi</t>
  </si>
  <si>
    <t>683</t>
  </si>
  <si>
    <t>Ostali prihodi</t>
  </si>
  <si>
    <t>6831</t>
  </si>
  <si>
    <t>OSTALI PRIHODI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</si>
  <si>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</si>
  <si>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</si>
  <si>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</si>
  <si>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</si>
  <si>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</si>
  <si>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</si>
  <si>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</si>
  <si>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</si>
  <si>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</si>
  <si>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</si>
  <si>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</si>
  <si>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</si>
  <si>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</si>
  <si>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</si>
  <si>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</si>
  <si>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</si>
  <si>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</si>
  <si>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</si>
  <si>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</si>
  <si>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</si>
  <si>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</si>
  <si>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</si>
  <si>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</si>
  <si>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</si>
  <si>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</si>
  <si>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</si>
  <si>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</si>
  <si>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</si>
  <si>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</si>
  <si>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</si>
  <si>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</si>
  <si>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</si>
  <si>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</si>
  <si>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</si>
  <si>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</si>
  <si>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</si>
  <si>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</si>
  <si>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</si>
  <si>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</si>
  <si>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</si>
  <si>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</si>
  <si>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</si>
  <si>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</si>
  <si>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</si>
  <si>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</si>
  <si>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</si>
  <si>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</si>
  <si>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</si>
  <si>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</si>
  <si>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</si>
  <si>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</si>
  <si>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</si>
  <si>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</si>
  <si>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</si>
  <si>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</si>
  <si>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</si>
  <si>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</si>
  <si>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</si>
  <si>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</si>
  <si>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</si>
  <si>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</si>
  <si>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</si>
  <si>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</si>
  <si>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</si>
  <si>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</si>
  <si>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</si>
  <si>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</si>
  <si>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</si>
  <si>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</si>
  <si>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</si>
  <si>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</si>
  <si>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</si>
  <si>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</si>
  <si>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</si>
  <si>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</si>
  <si>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</si>
  <si>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</si>
  <si>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</si>
  <si>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</si>
  <si>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</si>
  <si>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38</t>
  </si>
  <si>
    <t>DONACIJE I OSTALI RASHODI</t>
  </si>
  <si>
    <t>381</t>
  </si>
  <si>
    <t>TEKUĆE DONACIJE</t>
  </si>
  <si>
    <t>3811</t>
  </si>
  <si>
    <t>TEKUĆE DONACIJE U NOVCU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</si>
  <si>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</si>
  <si>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</si>
  <si>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</si>
  <si>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</si>
  <si>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</si>
  <si>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</si>
  <si>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</si>
  <si>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</si>
  <si>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</si>
  <si>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</si>
  <si>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</si>
  <si>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</si>
  <si>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</si>
  <si>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</si>
  <si>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</si>
  <si>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</si>
  <si>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</si>
  <si>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</si>
  <si>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</si>
  <si>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UREĐAJI, STROJEVI I OPR.ZA OST.NAMJENE</t>
  </si>
  <si>
    <t>423</t>
  </si>
  <si>
    <t>PRIJEVOZNA SREDSTVA</t>
  </si>
  <si>
    <t>4231</t>
  </si>
  <si>
    <t>PRIJEVOZNA SREDSTVA U CESTOVNOM PROMETU</t>
  </si>
  <si>
    <t>425</t>
  </si>
  <si>
    <t>Višegodišnji nasadi i osnovno stado</t>
  </si>
  <si>
    <t>4252</t>
  </si>
  <si>
    <t>Osnovno stado</t>
  </si>
  <si>
    <t>45</t>
  </si>
  <si>
    <t>RASHODI ZA DODATNA ULAGANJA NA NEFINANCIJSKOJ IMOV</t>
  </si>
  <si>
    <t>451</t>
  </si>
  <si>
    <t>DODATNA ULAGANJA NA GRAĐEVINSKIM OBJEKTIMA</t>
  </si>
  <si>
    <t>4511</t>
  </si>
  <si>
    <t>452</t>
  </si>
  <si>
    <t>Dodatna ulaganja na postrojenjima i opremi</t>
  </si>
  <si>
    <t>4521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</si>
  <si>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</si>
  <si>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</si>
  <si>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</si>
  <si>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</si>
  <si>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</si>
  <si>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</si>
  <si>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</si>
  <si>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</si>
  <si>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52 Ostale pomoći</t>
  </si>
  <si>
    <t>3 Javni red i sigurnost</t>
  </si>
  <si>
    <t>0340 Zatvori</t>
  </si>
  <si>
    <t>109 Ministarstvo pravosuđa i uprave</t>
  </si>
  <si>
    <t>15 Zatvori i kaznionice</t>
  </si>
  <si>
    <t>50395 KAZNIONICA U POŽEGI</t>
  </si>
  <si>
    <t>2809 Upravljanje zatvorskim i probacijskim sustavom</t>
  </si>
  <si>
    <t>11</t>
  </si>
  <si>
    <t>41</t>
  </si>
  <si>
    <t>43</t>
  </si>
  <si>
    <t>52</t>
  </si>
  <si>
    <t>A630000</t>
  </si>
  <si>
    <t>Izvršavanje kazne zatvora, mjere pritvora i odgojne mjere</t>
  </si>
  <si>
    <t>TEKUĆI PLAN  2024.*</t>
  </si>
  <si>
    <t>IZVRŠENJE 1.-6.2024.*</t>
  </si>
  <si>
    <t xml:space="preserve">INDEKS**
</t>
  </si>
  <si>
    <t>Opći prihodi i primici</t>
  </si>
  <si>
    <t>Prihodi od igara na sreću</t>
  </si>
  <si>
    <t>A630113</t>
  </si>
  <si>
    <t>Izvršavanje kazne zatvora, mjere pritvora i odgojne mjere (iz evidencijskih prihoda)</t>
  </si>
  <si>
    <t>Vlastiti prihodi</t>
  </si>
  <si>
    <t>Ostali prihodi za posebne namjene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</si>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</sst>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18" fillId="0" borderId="0" xfId="3" applyNumberFormat="1" applyFon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25" sqref="J25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6.4" x14ac:dyDescent="0.3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6" t="s">
        <v>8</v>
      </c>
      <c r="C10" s="102"/>
      <c r="D10" s="102"/>
      <c r="E10" s="102"/>
      <c r="F10" s="98"/>
      <c r="G10" s="85">
        <v>4284306.3099999996</v>
      </c>
      <c r="H10" s="86">
        <v>11886429</v>
      </c>
      <c r="I10" s="86">
        <v>12109828</v>
      </c>
      <c r="J10" s="86">
        <v>6165199.7599999998</v>
      </c>
      <c r="K10" s="86"/>
      <c r="L10" s="86"/>
    </row>
    <row r="11" spans="2:13" x14ac:dyDescent="0.3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109" t="s">
        <v>0</v>
      </c>
      <c r="C12" s="100"/>
      <c r="D12" s="100"/>
      <c r="E12" s="100"/>
      <c r="F12" s="110"/>
      <c r="G12" s="87">
        <f>G10+G11</f>
        <v>4284306.3099999996</v>
      </c>
      <c r="H12" s="87">
        <f t="shared" ref="H12:J12" si="0">H10+H11</f>
        <v>11886429</v>
      </c>
      <c r="I12" s="87">
        <f t="shared" si="0"/>
        <v>12109828</v>
      </c>
      <c r="J12" s="87">
        <f t="shared" si="0"/>
        <v>6165199.7599999998</v>
      </c>
      <c r="K12" s="88">
        <f>J12/G12*100</f>
        <v>143.90193683420364</v>
      </c>
      <c r="L12" s="88">
        <f>J12/I12*100</f>
        <v>50.910712852403847</v>
      </c>
    </row>
    <row r="13" spans="2:13" x14ac:dyDescent="0.3">
      <c r="B13" s="101" t="s">
        <v>9</v>
      </c>
      <c r="C13" s="102"/>
      <c r="D13" s="102"/>
      <c r="E13" s="102"/>
      <c r="F13" s="102"/>
      <c r="G13" s="89">
        <v>3915484.53</v>
      </c>
      <c r="H13" s="86">
        <v>9349810</v>
      </c>
      <c r="I13" s="86">
        <v>9349810</v>
      </c>
      <c r="J13" s="86">
        <v>5083464.08</v>
      </c>
      <c r="K13" s="86"/>
      <c r="L13" s="86"/>
    </row>
    <row r="14" spans="2:13" x14ac:dyDescent="0.3">
      <c r="B14" s="97" t="s">
        <v>10</v>
      </c>
      <c r="C14" s="98"/>
      <c r="D14" s="98"/>
      <c r="E14" s="98"/>
      <c r="F14" s="98"/>
      <c r="G14" s="85">
        <v>316776.63</v>
      </c>
      <c r="H14" s="86">
        <v>2536800</v>
      </c>
      <c r="I14" s="86">
        <v>2760199</v>
      </c>
      <c r="J14" s="86">
        <v>1064717.68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4232261.16</v>
      </c>
      <c r="H15" s="87">
        <f t="shared" ref="H15:J15" si="1">H13+H14</f>
        <v>11886610</v>
      </c>
      <c r="I15" s="87">
        <f t="shared" si="1"/>
        <v>12110009</v>
      </c>
      <c r="J15" s="87">
        <f t="shared" si="1"/>
        <v>6148181.7599999998</v>
      </c>
      <c r="K15" s="88">
        <f>J15/G15*100</f>
        <v>145.26943228616827</v>
      </c>
      <c r="L15" s="88">
        <f>J15/I15*100</f>
        <v>50.769423540477966</v>
      </c>
    </row>
    <row r="16" spans="2:13" x14ac:dyDescent="0.3">
      <c r="B16" s="99" t="s">
        <v>2</v>
      </c>
      <c r="C16" s="100"/>
      <c r="D16" s="100"/>
      <c r="E16" s="100"/>
      <c r="F16" s="100"/>
      <c r="G16" s="90">
        <f>G12-G15</f>
        <v>52045.149999999441</v>
      </c>
      <c r="H16" s="90">
        <f t="shared" ref="H16:J16" si="2">H12-H15</f>
        <v>-181</v>
      </c>
      <c r="I16" s="90">
        <f t="shared" si="2"/>
        <v>-181</v>
      </c>
      <c r="J16" s="90">
        <f t="shared" si="2"/>
        <v>17018</v>
      </c>
      <c r="K16" s="88">
        <f>J16/G16*100</f>
        <v>32.698531947741877</v>
      </c>
      <c r="L16" s="88">
        <f>J16/I16*100</f>
        <v>-9402.209944751381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6.4" x14ac:dyDescent="0.3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6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6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6" t="s">
        <v>5</v>
      </c>
      <c r="C24" s="102"/>
      <c r="D24" s="102"/>
      <c r="E24" s="102"/>
      <c r="F24" s="102"/>
      <c r="G24" s="89">
        <v>159516.10999999999</v>
      </c>
      <c r="H24" s="86">
        <v>0</v>
      </c>
      <c r="I24" s="86">
        <v>0</v>
      </c>
      <c r="J24" s="86">
        <v>238401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6" t="s">
        <v>27</v>
      </c>
      <c r="C25" s="102"/>
      <c r="D25" s="102"/>
      <c r="E25" s="102"/>
      <c r="F25" s="102"/>
      <c r="G25" s="89">
        <v>211561.26</v>
      </c>
      <c r="H25" s="86">
        <v>0</v>
      </c>
      <c r="I25" s="86">
        <v>0</v>
      </c>
      <c r="J25" s="86">
        <v>255419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03" t="s">
        <v>29</v>
      </c>
      <c r="C26" s="104"/>
      <c r="D26" s="104"/>
      <c r="E26" s="104"/>
      <c r="F26" s="105"/>
      <c r="G26" s="94">
        <f>G24+G25</f>
        <v>371077.37</v>
      </c>
      <c r="H26" s="94">
        <f t="shared" ref="H26:J26" si="4">H24+H25</f>
        <v>0</v>
      </c>
      <c r="I26" s="94">
        <f t="shared" si="4"/>
        <v>0</v>
      </c>
      <c r="J26" s="94">
        <f t="shared" si="4"/>
        <v>493820</v>
      </c>
      <c r="K26" s="93">
        <f>J26/G26*100</f>
        <v>133.07736874388218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96" t="s">
        <v>30</v>
      </c>
      <c r="C27" s="96"/>
      <c r="D27" s="96"/>
      <c r="E27" s="96"/>
      <c r="F27" s="96"/>
      <c r="G27" s="94">
        <f>G16+G26</f>
        <v>423122.51999999944</v>
      </c>
      <c r="H27" s="94">
        <f t="shared" ref="H27:J27" si="5">H16+H26</f>
        <v>-181</v>
      </c>
      <c r="I27" s="94">
        <f t="shared" si="5"/>
        <v>-181</v>
      </c>
      <c r="J27" s="94">
        <f t="shared" si="5"/>
        <v>510838</v>
      </c>
      <c r="K27" s="93">
        <f>J27/G27*100</f>
        <v>120.73051559628655</v>
      </c>
      <c r="L27" s="93">
        <f>J27/I27*100</f>
        <v>-282230.93922651932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104"/>
  <sheetViews>
    <sheetView zoomScale="90" zoomScaleNormal="90" workbookViewId="0">
      <selection activeCell="G40" sqref="G40:J4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4284306.3099999996</v>
      </c>
      <c r="H10" s="65">
        <f>H11</f>
        <v>11886429</v>
      </c>
      <c r="I10" s="65">
        <f>I11</f>
        <v>12109828</v>
      </c>
      <c r="J10" s="65">
        <f>J11</f>
        <v>6165199.7600000007</v>
      </c>
      <c r="K10" s="69">
        <f t="shared" ref="K10:K35" si="0">(J10*100)/G10</f>
        <v>143.90193683420367</v>
      </c>
      <c r="L10" s="69">
        <f t="shared" ref="L10:L35" si="1">(J10*100)/I10</f>
        <v>50.910712852403861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G12+G15+G19+G22+G25+G29+G33</f>
        <v>4284306.3099999996</v>
      </c>
      <c r="H11" s="65">
        <f>H12+H15+H19+H22+H25+H29+H33</f>
        <v>11886429</v>
      </c>
      <c r="I11" s="65">
        <f>I12+I15+I19+I22+I25+I29+I33</f>
        <v>12109828</v>
      </c>
      <c r="J11" s="65">
        <f>J12+J15+J19+J22+J25+J29+J33</f>
        <v>6165199.7600000007</v>
      </c>
      <c r="K11" s="65">
        <f t="shared" si="0"/>
        <v>143.90193683420367</v>
      </c>
      <c r="L11" s="65">
        <f t="shared" si="1"/>
        <v>50.910712852403861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63770.89</v>
      </c>
      <c r="H12" s="65">
        <f t="shared" si="2"/>
        <v>71019</v>
      </c>
      <c r="I12" s="65">
        <f t="shared" si="2"/>
        <v>71019</v>
      </c>
      <c r="J12" s="65">
        <f t="shared" si="2"/>
        <v>18789.25</v>
      </c>
      <c r="K12" s="65">
        <f t="shared" si="0"/>
        <v>29.463678490295493</v>
      </c>
      <c r="L12" s="65">
        <f t="shared" si="1"/>
        <v>26.456652445120319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63770.89</v>
      </c>
      <c r="H13" s="65">
        <f t="shared" si="2"/>
        <v>71019</v>
      </c>
      <c r="I13" s="65">
        <f t="shared" si="2"/>
        <v>71019</v>
      </c>
      <c r="J13" s="65">
        <f t="shared" si="2"/>
        <v>18789.25</v>
      </c>
      <c r="K13" s="65">
        <f t="shared" si="0"/>
        <v>29.463678490295493</v>
      </c>
      <c r="L13" s="65">
        <f t="shared" si="1"/>
        <v>26.456652445120319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63770.89</v>
      </c>
      <c r="H14" s="66">
        <v>71019</v>
      </c>
      <c r="I14" s="66">
        <v>71019</v>
      </c>
      <c r="J14" s="66">
        <v>18789.25</v>
      </c>
      <c r="K14" s="66">
        <f t="shared" si="0"/>
        <v>29.463678490295493</v>
      </c>
      <c r="L14" s="66">
        <f t="shared" si="1"/>
        <v>26.456652445120319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>G16</f>
        <v>39452.43</v>
      </c>
      <c r="H15" s="65">
        <f>H16</f>
        <v>102000</v>
      </c>
      <c r="I15" s="65">
        <f>I16</f>
        <v>102000</v>
      </c>
      <c r="J15" s="65">
        <f>J16</f>
        <v>87814.59</v>
      </c>
      <c r="K15" s="65">
        <f t="shared" si="0"/>
        <v>222.58347584673493</v>
      </c>
      <c r="L15" s="65">
        <f t="shared" si="1"/>
        <v>86.092735294117645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>G17+G18</f>
        <v>39452.43</v>
      </c>
      <c r="H16" s="65">
        <f>H17+H18</f>
        <v>102000</v>
      </c>
      <c r="I16" s="65">
        <f>I17+I18</f>
        <v>102000</v>
      </c>
      <c r="J16" s="65">
        <f>J17+J18</f>
        <v>87814.59</v>
      </c>
      <c r="K16" s="65">
        <f t="shared" si="0"/>
        <v>222.58347584673493</v>
      </c>
      <c r="L16" s="65">
        <f t="shared" si="1"/>
        <v>86.092735294117645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2963.67</v>
      </c>
      <c r="H17" s="66">
        <v>40000</v>
      </c>
      <c r="I17" s="66">
        <v>40000</v>
      </c>
      <c r="J17" s="66">
        <v>32851.61</v>
      </c>
      <c r="K17" s="66">
        <f t="shared" si="0"/>
        <v>1108.4773270978212</v>
      </c>
      <c r="L17" s="66">
        <f t="shared" si="1"/>
        <v>82.129024999999999</v>
      </c>
    </row>
    <row r="18" spans="2:12" x14ac:dyDescent="0.3">
      <c r="B18" s="66"/>
      <c r="C18" s="66"/>
      <c r="D18" s="66"/>
      <c r="E18" s="66" t="s">
        <v>64</v>
      </c>
      <c r="F18" s="66" t="s">
        <v>65</v>
      </c>
      <c r="G18" s="66">
        <v>36488.76</v>
      </c>
      <c r="H18" s="66">
        <v>62000</v>
      </c>
      <c r="I18" s="66">
        <v>62000</v>
      </c>
      <c r="J18" s="66">
        <v>54962.98</v>
      </c>
      <c r="K18" s="66">
        <f t="shared" si="0"/>
        <v>150.62989260254389</v>
      </c>
      <c r="L18" s="66">
        <f t="shared" si="1"/>
        <v>88.649967741935484</v>
      </c>
    </row>
    <row r="19" spans="2:12" x14ac:dyDescent="0.3">
      <c r="B19" s="65"/>
      <c r="C19" s="65" t="s">
        <v>66</v>
      </c>
      <c r="D19" s="65"/>
      <c r="E19" s="65"/>
      <c r="F19" s="65" t="s">
        <v>67</v>
      </c>
      <c r="G19" s="65">
        <f t="shared" ref="G19:J20" si="3">G20</f>
        <v>0</v>
      </c>
      <c r="H19" s="65">
        <f t="shared" si="3"/>
        <v>0</v>
      </c>
      <c r="I19" s="65">
        <f t="shared" si="3"/>
        <v>0</v>
      </c>
      <c r="J19" s="65">
        <f t="shared" si="3"/>
        <v>7.38</v>
      </c>
      <c r="K19" s="65" t="e">
        <f t="shared" si="0"/>
        <v>#DIV/0!</v>
      </c>
      <c r="L19" s="65" t="e">
        <f t="shared" si="1"/>
        <v>#DIV/0!</v>
      </c>
    </row>
    <row r="20" spans="2:12" x14ac:dyDescent="0.3">
      <c r="B20" s="65"/>
      <c r="C20" s="65"/>
      <c r="D20" s="65" t="s">
        <v>68</v>
      </c>
      <c r="E20" s="65"/>
      <c r="F20" s="65" t="s">
        <v>69</v>
      </c>
      <c r="G20" s="65">
        <f t="shared" si="3"/>
        <v>0</v>
      </c>
      <c r="H20" s="65">
        <f t="shared" si="3"/>
        <v>0</v>
      </c>
      <c r="I20" s="65">
        <f t="shared" si="3"/>
        <v>0</v>
      </c>
      <c r="J20" s="65">
        <f t="shared" si="3"/>
        <v>7.38</v>
      </c>
      <c r="K20" s="65" t="e">
        <f t="shared" si="0"/>
        <v>#DIV/0!</v>
      </c>
      <c r="L20" s="65" t="e">
        <f t="shared" si="1"/>
        <v>#DIV/0!</v>
      </c>
    </row>
    <row r="21" spans="2:12" x14ac:dyDescent="0.3">
      <c r="B21" s="66"/>
      <c r="C21" s="66"/>
      <c r="D21" s="66"/>
      <c r="E21" s="66" t="s">
        <v>70</v>
      </c>
      <c r="F21" s="66" t="s">
        <v>71</v>
      </c>
      <c r="G21" s="66">
        <v>0</v>
      </c>
      <c r="H21" s="66">
        <v>0</v>
      </c>
      <c r="I21" s="66">
        <v>0</v>
      </c>
      <c r="J21" s="66">
        <v>7.38</v>
      </c>
      <c r="K21" s="66" t="e">
        <f t="shared" si="0"/>
        <v>#DIV/0!</v>
      </c>
      <c r="L21" s="66" t="e">
        <f t="shared" si="1"/>
        <v>#DIV/0!</v>
      </c>
    </row>
    <row r="22" spans="2:12" x14ac:dyDescent="0.3">
      <c r="B22" s="65"/>
      <c r="C22" s="65" t="s">
        <v>72</v>
      </c>
      <c r="D22" s="65"/>
      <c r="E22" s="65"/>
      <c r="F22" s="65" t="s">
        <v>73</v>
      </c>
      <c r="G22" s="65">
        <f t="shared" ref="G22:J23" si="4">G23</f>
        <v>2161.98</v>
      </c>
      <c r="H22" s="65">
        <f t="shared" si="4"/>
        <v>30000</v>
      </c>
      <c r="I22" s="65">
        <f t="shared" si="4"/>
        <v>30000</v>
      </c>
      <c r="J22" s="65">
        <f t="shared" si="4"/>
        <v>4715.8100000000004</v>
      </c>
      <c r="K22" s="65">
        <f t="shared" si="0"/>
        <v>218.12458949666512</v>
      </c>
      <c r="L22" s="65">
        <f t="shared" si="1"/>
        <v>15.719366666666669</v>
      </c>
    </row>
    <row r="23" spans="2:12" x14ac:dyDescent="0.3">
      <c r="B23" s="65"/>
      <c r="C23" s="65"/>
      <c r="D23" s="65" t="s">
        <v>74</v>
      </c>
      <c r="E23" s="65"/>
      <c r="F23" s="65" t="s">
        <v>75</v>
      </c>
      <c r="G23" s="65">
        <f t="shared" si="4"/>
        <v>2161.98</v>
      </c>
      <c r="H23" s="65">
        <f t="shared" si="4"/>
        <v>30000</v>
      </c>
      <c r="I23" s="65">
        <f t="shared" si="4"/>
        <v>30000</v>
      </c>
      <c r="J23" s="65">
        <f t="shared" si="4"/>
        <v>4715.8100000000004</v>
      </c>
      <c r="K23" s="65">
        <f t="shared" si="0"/>
        <v>218.12458949666512</v>
      </c>
      <c r="L23" s="65">
        <f t="shared" si="1"/>
        <v>15.719366666666669</v>
      </c>
    </row>
    <row r="24" spans="2:12" x14ac:dyDescent="0.3">
      <c r="B24" s="66"/>
      <c r="C24" s="66"/>
      <c r="D24" s="66"/>
      <c r="E24" s="66" t="s">
        <v>76</v>
      </c>
      <c r="F24" s="66" t="s">
        <v>77</v>
      </c>
      <c r="G24" s="66">
        <v>2161.98</v>
      </c>
      <c r="H24" s="66">
        <v>30000</v>
      </c>
      <c r="I24" s="66">
        <v>30000</v>
      </c>
      <c r="J24" s="66">
        <v>4715.8100000000004</v>
      </c>
      <c r="K24" s="66">
        <f t="shared" si="0"/>
        <v>218.12458949666512</v>
      </c>
      <c r="L24" s="66">
        <f t="shared" si="1"/>
        <v>15.719366666666669</v>
      </c>
    </row>
    <row r="25" spans="2:12" x14ac:dyDescent="0.3">
      <c r="B25" s="65"/>
      <c r="C25" s="65" t="s">
        <v>78</v>
      </c>
      <c r="D25" s="65"/>
      <c r="E25" s="65"/>
      <c r="F25" s="65" t="s">
        <v>79</v>
      </c>
      <c r="G25" s="65">
        <f>G26</f>
        <v>375137.79</v>
      </c>
      <c r="H25" s="65">
        <f>H26</f>
        <v>798620</v>
      </c>
      <c r="I25" s="65">
        <f>I26</f>
        <v>798620</v>
      </c>
      <c r="J25" s="65">
        <f>J26</f>
        <v>368594.78</v>
      </c>
      <c r="K25" s="65">
        <f t="shared" si="0"/>
        <v>98.255838208142137</v>
      </c>
      <c r="L25" s="65">
        <f t="shared" si="1"/>
        <v>46.153963086323905</v>
      </c>
    </row>
    <row r="26" spans="2:12" x14ac:dyDescent="0.3">
      <c r="B26" s="65"/>
      <c r="C26" s="65"/>
      <c r="D26" s="65" t="s">
        <v>80</v>
      </c>
      <c r="E26" s="65"/>
      <c r="F26" s="65" t="s">
        <v>81</v>
      </c>
      <c r="G26" s="65">
        <f>G27+G28</f>
        <v>375137.79</v>
      </c>
      <c r="H26" s="65">
        <f>H27+H28</f>
        <v>798620</v>
      </c>
      <c r="I26" s="65">
        <f>I27+I28</f>
        <v>798620</v>
      </c>
      <c r="J26" s="65">
        <f>J27+J28</f>
        <v>368594.78</v>
      </c>
      <c r="K26" s="65">
        <f t="shared" si="0"/>
        <v>98.255838208142137</v>
      </c>
      <c r="L26" s="65">
        <f t="shared" si="1"/>
        <v>46.153963086323905</v>
      </c>
    </row>
    <row r="27" spans="2:12" x14ac:dyDescent="0.3">
      <c r="B27" s="66"/>
      <c r="C27" s="66"/>
      <c r="D27" s="66"/>
      <c r="E27" s="66" t="s">
        <v>82</v>
      </c>
      <c r="F27" s="66" t="s">
        <v>83</v>
      </c>
      <c r="G27" s="66">
        <v>327632.69</v>
      </c>
      <c r="H27" s="66">
        <v>720130</v>
      </c>
      <c r="I27" s="66">
        <v>720130</v>
      </c>
      <c r="J27" s="66">
        <v>328564.90000000002</v>
      </c>
      <c r="K27" s="66">
        <f t="shared" si="0"/>
        <v>100.2845289949547</v>
      </c>
      <c r="L27" s="66">
        <f t="shared" si="1"/>
        <v>45.625775901573334</v>
      </c>
    </row>
    <row r="28" spans="2:12" x14ac:dyDescent="0.3">
      <c r="B28" s="66"/>
      <c r="C28" s="66"/>
      <c r="D28" s="66"/>
      <c r="E28" s="66" t="s">
        <v>84</v>
      </c>
      <c r="F28" s="66" t="s">
        <v>85</v>
      </c>
      <c r="G28" s="66">
        <v>47505.1</v>
      </c>
      <c r="H28" s="66">
        <v>78490</v>
      </c>
      <c r="I28" s="66">
        <v>78490</v>
      </c>
      <c r="J28" s="66">
        <v>40029.879999999997</v>
      </c>
      <c r="K28" s="66">
        <f t="shared" si="0"/>
        <v>84.26438424506</v>
      </c>
      <c r="L28" s="66">
        <f t="shared" si="1"/>
        <v>50.999974519047008</v>
      </c>
    </row>
    <row r="29" spans="2:12" x14ac:dyDescent="0.3">
      <c r="B29" s="65"/>
      <c r="C29" s="65" t="s">
        <v>86</v>
      </c>
      <c r="D29" s="65"/>
      <c r="E29" s="65"/>
      <c r="F29" s="65" t="s">
        <v>87</v>
      </c>
      <c r="G29" s="65">
        <f>G30</f>
        <v>3803783.2199999997</v>
      </c>
      <c r="H29" s="65">
        <f>H30</f>
        <v>10884790</v>
      </c>
      <c r="I29" s="65">
        <f>I30</f>
        <v>11108189</v>
      </c>
      <c r="J29" s="65">
        <f>J30</f>
        <v>5672208.6699999999</v>
      </c>
      <c r="K29" s="65">
        <f t="shared" si="0"/>
        <v>149.12018750637426</v>
      </c>
      <c r="L29" s="65">
        <f t="shared" si="1"/>
        <v>51.063307169152417</v>
      </c>
    </row>
    <row r="30" spans="2:12" x14ac:dyDescent="0.3">
      <c r="B30" s="65"/>
      <c r="C30" s="65"/>
      <c r="D30" s="65" t="s">
        <v>88</v>
      </c>
      <c r="E30" s="65"/>
      <c r="F30" s="65" t="s">
        <v>89</v>
      </c>
      <c r="G30" s="65">
        <f>G31+G32</f>
        <v>3803783.2199999997</v>
      </c>
      <c r="H30" s="65">
        <f>H31+H32</f>
        <v>10884790</v>
      </c>
      <c r="I30" s="65">
        <f>I31+I32</f>
        <v>11108189</v>
      </c>
      <c r="J30" s="65">
        <f>J31+J32</f>
        <v>5672208.6699999999</v>
      </c>
      <c r="K30" s="65">
        <f t="shared" si="0"/>
        <v>149.12018750637426</v>
      </c>
      <c r="L30" s="65">
        <f t="shared" si="1"/>
        <v>51.063307169152417</v>
      </c>
    </row>
    <row r="31" spans="2:12" x14ac:dyDescent="0.3">
      <c r="B31" s="66"/>
      <c r="C31" s="66"/>
      <c r="D31" s="66"/>
      <c r="E31" s="66" t="s">
        <v>90</v>
      </c>
      <c r="F31" s="66" t="s">
        <v>91</v>
      </c>
      <c r="G31" s="66">
        <v>3507676.84</v>
      </c>
      <c r="H31" s="66">
        <v>8364790</v>
      </c>
      <c r="I31" s="66">
        <v>8364790</v>
      </c>
      <c r="J31" s="66">
        <v>4655673.76</v>
      </c>
      <c r="K31" s="66">
        <f t="shared" si="0"/>
        <v>132.72812668797619</v>
      </c>
      <c r="L31" s="66">
        <f t="shared" si="1"/>
        <v>55.657987349353661</v>
      </c>
    </row>
    <row r="32" spans="2:12" x14ac:dyDescent="0.3">
      <c r="B32" s="66"/>
      <c r="C32" s="66"/>
      <c r="D32" s="66"/>
      <c r="E32" s="66" t="s">
        <v>92</v>
      </c>
      <c r="F32" s="66" t="s">
        <v>93</v>
      </c>
      <c r="G32" s="66">
        <v>296106.38</v>
      </c>
      <c r="H32" s="66">
        <v>2520000</v>
      </c>
      <c r="I32" s="66">
        <v>2743399</v>
      </c>
      <c r="J32" s="66">
        <v>1016534.91</v>
      </c>
      <c r="K32" s="66">
        <f t="shared" si="0"/>
        <v>343.30057663735579</v>
      </c>
      <c r="L32" s="66">
        <f t="shared" si="1"/>
        <v>37.053848528777621</v>
      </c>
    </row>
    <row r="33" spans="2:12" x14ac:dyDescent="0.3">
      <c r="B33" s="65"/>
      <c r="C33" s="65" t="s">
        <v>94</v>
      </c>
      <c r="D33" s="65"/>
      <c r="E33" s="65"/>
      <c r="F33" s="65" t="s">
        <v>95</v>
      </c>
      <c r="G33" s="65">
        <f t="shared" ref="G33:J34" si="5">G34</f>
        <v>0</v>
      </c>
      <c r="H33" s="65">
        <f t="shared" si="5"/>
        <v>0</v>
      </c>
      <c r="I33" s="65">
        <f t="shared" si="5"/>
        <v>0</v>
      </c>
      <c r="J33" s="65">
        <f t="shared" si="5"/>
        <v>13069.28</v>
      </c>
      <c r="K33" s="65" t="e">
        <f t="shared" si="0"/>
        <v>#DIV/0!</v>
      </c>
      <c r="L33" s="65" t="e">
        <f t="shared" si="1"/>
        <v>#DIV/0!</v>
      </c>
    </row>
    <row r="34" spans="2:12" x14ac:dyDescent="0.3">
      <c r="B34" s="65"/>
      <c r="C34" s="65"/>
      <c r="D34" s="65" t="s">
        <v>96</v>
      </c>
      <c r="E34" s="65"/>
      <c r="F34" s="65" t="s">
        <v>97</v>
      </c>
      <c r="G34" s="65">
        <f t="shared" si="5"/>
        <v>0</v>
      </c>
      <c r="H34" s="65">
        <f t="shared" si="5"/>
        <v>0</v>
      </c>
      <c r="I34" s="65">
        <f t="shared" si="5"/>
        <v>0</v>
      </c>
      <c r="J34" s="65">
        <f t="shared" si="5"/>
        <v>13069.28</v>
      </c>
      <c r="K34" s="65" t="e">
        <f t="shared" si="0"/>
        <v>#DIV/0!</v>
      </c>
      <c r="L34" s="65" t="e">
        <f t="shared" si="1"/>
        <v>#DIV/0!</v>
      </c>
    </row>
    <row r="35" spans="2:12" x14ac:dyDescent="0.3">
      <c r="B35" s="66"/>
      <c r="C35" s="66"/>
      <c r="D35" s="66"/>
      <c r="E35" s="66" t="s">
        <v>98</v>
      </c>
      <c r="F35" s="66" t="s">
        <v>99</v>
      </c>
      <c r="G35" s="66">
        <v>0</v>
      </c>
      <c r="H35" s="66">
        <v>0</v>
      </c>
      <c r="I35" s="66">
        <v>0</v>
      </c>
      <c r="J35" s="66">
        <v>13069.28</v>
      </c>
      <c r="K35" s="66" t="e">
        <f t="shared" si="0"/>
        <v>#DIV/0!</v>
      </c>
      <c r="L35" s="66" t="e">
        <f t="shared" si="1"/>
        <v>#DIV/0!</v>
      </c>
    </row>
    <row r="36" spans="2:12" x14ac:dyDescent="0.3">
      <c r="F36" s="35"/>
    </row>
    <row r="37" spans="2:12" x14ac:dyDescent="0.3">
      <c r="F37" s="35"/>
    </row>
    <row r="38" spans="2:12" ht="36.75" customHeight="1" x14ac:dyDescent="0.3">
      <c r="B38" s="118" t="s">
        <v>3</v>
      </c>
      <c r="C38" s="119"/>
      <c r="D38" s="119"/>
      <c r="E38" s="119"/>
      <c r="F38" s="120"/>
      <c r="G38" s="28" t="s">
        <v>46</v>
      </c>
      <c r="H38" s="28" t="s">
        <v>43</v>
      </c>
      <c r="I38" s="28" t="s">
        <v>44</v>
      </c>
      <c r="J38" s="28" t="s">
        <v>47</v>
      </c>
      <c r="K38" s="28" t="s">
        <v>6</v>
      </c>
      <c r="L38" s="28" t="s">
        <v>22</v>
      </c>
    </row>
    <row r="39" spans="2:12" x14ac:dyDescent="0.3">
      <c r="B39" s="121">
        <v>1</v>
      </c>
      <c r="C39" s="122"/>
      <c r="D39" s="122"/>
      <c r="E39" s="122"/>
      <c r="F39" s="123"/>
      <c r="G39" s="30">
        <v>2</v>
      </c>
      <c r="H39" s="30">
        <v>3</v>
      </c>
      <c r="I39" s="30">
        <v>4</v>
      </c>
      <c r="J39" s="30">
        <v>5</v>
      </c>
      <c r="K39" s="30" t="s">
        <v>13</v>
      </c>
      <c r="L39" s="30" t="s">
        <v>14</v>
      </c>
    </row>
    <row r="40" spans="2:12" x14ac:dyDescent="0.3">
      <c r="B40" s="65"/>
      <c r="C40" s="66"/>
      <c r="D40" s="67"/>
      <c r="E40" s="68"/>
      <c r="F40" s="8" t="s">
        <v>21</v>
      </c>
      <c r="G40" s="65">
        <f>G41+G85</f>
        <v>4232261.16</v>
      </c>
      <c r="H40" s="65">
        <f>H41+H85</f>
        <v>11886610</v>
      </c>
      <c r="I40" s="65">
        <f>I41+I85</f>
        <v>12110009</v>
      </c>
      <c r="J40" s="65">
        <f>J41+J85</f>
        <v>6148181.7599999998</v>
      </c>
      <c r="K40" s="70">
        <f t="shared" ref="K40:K71" si="6">(J40*100)/G40</f>
        <v>145.26943228616827</v>
      </c>
      <c r="L40" s="70">
        <f t="shared" ref="L40:L71" si="7">(J40*100)/I40</f>
        <v>50.769423540477966</v>
      </c>
    </row>
    <row r="41" spans="2:12" x14ac:dyDescent="0.3">
      <c r="B41" s="65" t="s">
        <v>100</v>
      </c>
      <c r="C41" s="65"/>
      <c r="D41" s="65"/>
      <c r="E41" s="65"/>
      <c r="F41" s="65" t="s">
        <v>101</v>
      </c>
      <c r="G41" s="65">
        <f>G42+G52+G79+G82</f>
        <v>3915484.5300000003</v>
      </c>
      <c r="H41" s="65">
        <f>H42+H52+H79+H82</f>
        <v>9349810</v>
      </c>
      <c r="I41" s="65">
        <f>I42+I52+I79+I82</f>
        <v>9349810</v>
      </c>
      <c r="J41" s="65">
        <f>J42+J52+J79+J82</f>
        <v>5083464.08</v>
      </c>
      <c r="K41" s="65">
        <f t="shared" si="6"/>
        <v>129.82975774903647</v>
      </c>
      <c r="L41" s="65">
        <f t="shared" si="7"/>
        <v>54.369704625013767</v>
      </c>
    </row>
    <row r="42" spans="2:12" x14ac:dyDescent="0.3">
      <c r="B42" s="65"/>
      <c r="C42" s="65" t="s">
        <v>102</v>
      </c>
      <c r="D42" s="65"/>
      <c r="E42" s="65"/>
      <c r="F42" s="65" t="s">
        <v>103</v>
      </c>
      <c r="G42" s="65">
        <f>G43+G47+G49</f>
        <v>2585944.2400000002</v>
      </c>
      <c r="H42" s="65">
        <f>H43+H47+H49</f>
        <v>6549190</v>
      </c>
      <c r="I42" s="65">
        <f>I43+I47+I49</f>
        <v>6549190</v>
      </c>
      <c r="J42" s="65">
        <f>J43+J47+J49</f>
        <v>3630346.45</v>
      </c>
      <c r="K42" s="65">
        <f t="shared" si="6"/>
        <v>140.38765391167135</v>
      </c>
      <c r="L42" s="65">
        <f t="shared" si="7"/>
        <v>55.431991589799658</v>
      </c>
    </row>
    <row r="43" spans="2:12" x14ac:dyDescent="0.3">
      <c r="B43" s="65"/>
      <c r="C43" s="65"/>
      <c r="D43" s="65" t="s">
        <v>104</v>
      </c>
      <c r="E43" s="65"/>
      <c r="F43" s="65" t="s">
        <v>105</v>
      </c>
      <c r="G43" s="65">
        <f>G44+G45+G46</f>
        <v>1921030.78</v>
      </c>
      <c r="H43" s="65">
        <f>H44+H45+H46</f>
        <v>5017040</v>
      </c>
      <c r="I43" s="65">
        <f>I44+I45+I46</f>
        <v>5017040</v>
      </c>
      <c r="J43" s="65">
        <f>J44+J45+J46</f>
        <v>2755804.04</v>
      </c>
      <c r="K43" s="65">
        <f t="shared" si="6"/>
        <v>143.4544448059286</v>
      </c>
      <c r="L43" s="65">
        <f t="shared" si="7"/>
        <v>54.92888316616969</v>
      </c>
    </row>
    <row r="44" spans="2:12" x14ac:dyDescent="0.3">
      <c r="B44" s="66"/>
      <c r="C44" s="66"/>
      <c r="D44" s="66"/>
      <c r="E44" s="66" t="s">
        <v>106</v>
      </c>
      <c r="F44" s="66" t="s">
        <v>107</v>
      </c>
      <c r="G44" s="66">
        <v>1807763.95</v>
      </c>
      <c r="H44" s="66">
        <v>4741260</v>
      </c>
      <c r="I44" s="66">
        <v>4741260</v>
      </c>
      <c r="J44" s="66">
        <v>2545615.59</v>
      </c>
      <c r="K44" s="66">
        <f t="shared" si="6"/>
        <v>140.81570716132492</v>
      </c>
      <c r="L44" s="66">
        <f t="shared" si="7"/>
        <v>53.690698042292553</v>
      </c>
    </row>
    <row r="45" spans="2:12" x14ac:dyDescent="0.3">
      <c r="B45" s="66"/>
      <c r="C45" s="66"/>
      <c r="D45" s="66"/>
      <c r="E45" s="66" t="s">
        <v>108</v>
      </c>
      <c r="F45" s="66" t="s">
        <v>109</v>
      </c>
      <c r="G45" s="66">
        <v>111667.05</v>
      </c>
      <c r="H45" s="66">
        <v>275680</v>
      </c>
      <c r="I45" s="66">
        <v>275680</v>
      </c>
      <c r="J45" s="66">
        <v>210188.45</v>
      </c>
      <c r="K45" s="66">
        <f t="shared" si="6"/>
        <v>188.22781653137608</v>
      </c>
      <c r="L45" s="66">
        <f t="shared" si="7"/>
        <v>76.243633923389439</v>
      </c>
    </row>
    <row r="46" spans="2:12" x14ac:dyDescent="0.3">
      <c r="B46" s="66"/>
      <c r="C46" s="66"/>
      <c r="D46" s="66"/>
      <c r="E46" s="66" t="s">
        <v>110</v>
      </c>
      <c r="F46" s="66" t="s">
        <v>111</v>
      </c>
      <c r="G46" s="66">
        <v>1599.78</v>
      </c>
      <c r="H46" s="66">
        <v>100</v>
      </c>
      <c r="I46" s="66">
        <v>100</v>
      </c>
      <c r="J46" s="66">
        <v>0</v>
      </c>
      <c r="K46" s="66">
        <f t="shared" si="6"/>
        <v>0</v>
      </c>
      <c r="L46" s="66">
        <f t="shared" si="7"/>
        <v>0</v>
      </c>
    </row>
    <row r="47" spans="2:12" x14ac:dyDescent="0.3">
      <c r="B47" s="65"/>
      <c r="C47" s="65"/>
      <c r="D47" s="65" t="s">
        <v>112</v>
      </c>
      <c r="E47" s="65"/>
      <c r="F47" s="65" t="s">
        <v>113</v>
      </c>
      <c r="G47" s="65">
        <f>G48</f>
        <v>144992.25</v>
      </c>
      <c r="H47" s="65">
        <f>H48</f>
        <v>338980</v>
      </c>
      <c r="I47" s="65">
        <f>I48</f>
        <v>338980</v>
      </c>
      <c r="J47" s="65">
        <f>J48</f>
        <v>143072.67000000001</v>
      </c>
      <c r="K47" s="65">
        <f t="shared" si="6"/>
        <v>98.676080962948035</v>
      </c>
      <c r="L47" s="65">
        <f t="shared" si="7"/>
        <v>42.206817511357606</v>
      </c>
    </row>
    <row r="48" spans="2:12" x14ac:dyDescent="0.3">
      <c r="B48" s="66"/>
      <c r="C48" s="66"/>
      <c r="D48" s="66"/>
      <c r="E48" s="66" t="s">
        <v>114</v>
      </c>
      <c r="F48" s="66" t="s">
        <v>113</v>
      </c>
      <c r="G48" s="66">
        <v>144992.25</v>
      </c>
      <c r="H48" s="66">
        <v>338980</v>
      </c>
      <c r="I48" s="66">
        <v>338980</v>
      </c>
      <c r="J48" s="66">
        <v>143072.67000000001</v>
      </c>
      <c r="K48" s="66">
        <f t="shared" si="6"/>
        <v>98.676080962948035</v>
      </c>
      <c r="L48" s="66">
        <f t="shared" si="7"/>
        <v>42.206817511357606</v>
      </c>
    </row>
    <row r="49" spans="2:12" x14ac:dyDescent="0.3">
      <c r="B49" s="65"/>
      <c r="C49" s="65"/>
      <c r="D49" s="65" t="s">
        <v>115</v>
      </c>
      <c r="E49" s="65"/>
      <c r="F49" s="65" t="s">
        <v>116</v>
      </c>
      <c r="G49" s="65">
        <f>G50+G51</f>
        <v>519921.21</v>
      </c>
      <c r="H49" s="65">
        <f>H50+H51</f>
        <v>1193170</v>
      </c>
      <c r="I49" s="65">
        <f>I50+I51</f>
        <v>1193170</v>
      </c>
      <c r="J49" s="65">
        <f>J50+J51</f>
        <v>731469.74</v>
      </c>
      <c r="K49" s="65">
        <f t="shared" si="6"/>
        <v>140.68857471692681</v>
      </c>
      <c r="L49" s="65">
        <f t="shared" si="7"/>
        <v>61.304737799307723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208096.43</v>
      </c>
      <c r="H50" s="66">
        <v>476600</v>
      </c>
      <c r="I50" s="66">
        <v>476600</v>
      </c>
      <c r="J50" s="66">
        <v>298250.7</v>
      </c>
      <c r="K50" s="66">
        <f t="shared" si="6"/>
        <v>143.32331410010255</v>
      </c>
      <c r="L50" s="66">
        <f t="shared" si="7"/>
        <v>62.578829206882084</v>
      </c>
    </row>
    <row r="51" spans="2:12" x14ac:dyDescent="0.3">
      <c r="B51" s="66"/>
      <c r="C51" s="66"/>
      <c r="D51" s="66"/>
      <c r="E51" s="66" t="s">
        <v>119</v>
      </c>
      <c r="F51" s="66" t="s">
        <v>120</v>
      </c>
      <c r="G51" s="66">
        <v>311824.78000000003</v>
      </c>
      <c r="H51" s="66">
        <v>716570</v>
      </c>
      <c r="I51" s="66">
        <v>716570</v>
      </c>
      <c r="J51" s="66">
        <v>433219.04</v>
      </c>
      <c r="K51" s="66">
        <f t="shared" si="6"/>
        <v>138.93028001174247</v>
      </c>
      <c r="L51" s="66">
        <f t="shared" si="7"/>
        <v>60.457323080787639</v>
      </c>
    </row>
    <row r="52" spans="2:12" x14ac:dyDescent="0.3">
      <c r="B52" s="65"/>
      <c r="C52" s="65" t="s">
        <v>121</v>
      </c>
      <c r="D52" s="65"/>
      <c r="E52" s="65"/>
      <c r="F52" s="65" t="s">
        <v>122</v>
      </c>
      <c r="G52" s="65">
        <f>G53+G57+G64+G73</f>
        <v>1263617.3399999999</v>
      </c>
      <c r="H52" s="65">
        <f>H53+H57+H64+H73</f>
        <v>2725020</v>
      </c>
      <c r="I52" s="65">
        <f>I53+I57+I64+I73</f>
        <v>2725020</v>
      </c>
      <c r="J52" s="65">
        <f>J53+J57+J64+J73</f>
        <v>1431277.8699999999</v>
      </c>
      <c r="K52" s="65">
        <f t="shared" si="6"/>
        <v>113.26829924635256</v>
      </c>
      <c r="L52" s="65">
        <f t="shared" si="7"/>
        <v>52.523573037996051</v>
      </c>
    </row>
    <row r="53" spans="2:12" x14ac:dyDescent="0.3">
      <c r="B53" s="65"/>
      <c r="C53" s="65"/>
      <c r="D53" s="65" t="s">
        <v>123</v>
      </c>
      <c r="E53" s="65"/>
      <c r="F53" s="65" t="s">
        <v>124</v>
      </c>
      <c r="G53" s="65">
        <f>G54+G55+G56</f>
        <v>60739.619999999995</v>
      </c>
      <c r="H53" s="65">
        <f>H54+H55+H56</f>
        <v>128350</v>
      </c>
      <c r="I53" s="65">
        <f>I54+I55+I56</f>
        <v>128350</v>
      </c>
      <c r="J53" s="65">
        <f>J54+J55+J56</f>
        <v>80671.929999999993</v>
      </c>
      <c r="K53" s="65">
        <f t="shared" si="6"/>
        <v>132.81599390974128</v>
      </c>
      <c r="L53" s="65">
        <f t="shared" si="7"/>
        <v>62.853081417997657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4972.18</v>
      </c>
      <c r="H54" s="66">
        <v>8750</v>
      </c>
      <c r="I54" s="66">
        <v>8750</v>
      </c>
      <c r="J54" s="66">
        <v>4670.78</v>
      </c>
      <c r="K54" s="66">
        <f t="shared" si="6"/>
        <v>93.938272548459622</v>
      </c>
      <c r="L54" s="66">
        <f t="shared" si="7"/>
        <v>53.380342857142857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55519.99</v>
      </c>
      <c r="H55" s="66">
        <v>118800</v>
      </c>
      <c r="I55" s="66">
        <v>118800</v>
      </c>
      <c r="J55" s="66">
        <v>76001.149999999994</v>
      </c>
      <c r="K55" s="66">
        <f t="shared" si="6"/>
        <v>136.8897040507392</v>
      </c>
      <c r="L55" s="66">
        <f t="shared" si="7"/>
        <v>63.974031986531976</v>
      </c>
    </row>
    <row r="56" spans="2:12" x14ac:dyDescent="0.3">
      <c r="B56" s="66"/>
      <c r="C56" s="66"/>
      <c r="D56" s="66"/>
      <c r="E56" s="66" t="s">
        <v>129</v>
      </c>
      <c r="F56" s="66" t="s">
        <v>130</v>
      </c>
      <c r="G56" s="66">
        <v>247.45000000000002</v>
      </c>
      <c r="H56" s="66">
        <v>800</v>
      </c>
      <c r="I56" s="66">
        <v>800</v>
      </c>
      <c r="J56" s="66">
        <v>0</v>
      </c>
      <c r="K56" s="66">
        <f t="shared" si="6"/>
        <v>0</v>
      </c>
      <c r="L56" s="66">
        <f t="shared" si="7"/>
        <v>0</v>
      </c>
    </row>
    <row r="57" spans="2:12" x14ac:dyDescent="0.3">
      <c r="B57" s="65"/>
      <c r="C57" s="65"/>
      <c r="D57" s="65" t="s">
        <v>131</v>
      </c>
      <c r="E57" s="65"/>
      <c r="F57" s="65" t="s">
        <v>132</v>
      </c>
      <c r="G57" s="65">
        <f>G58+G59+G60+G61+G62+G63</f>
        <v>924848.66</v>
      </c>
      <c r="H57" s="65">
        <f>H58+H59+H60+H61+H62+H63</f>
        <v>2004500</v>
      </c>
      <c r="I57" s="65">
        <f>I58+I59+I60+I61+I62+I63</f>
        <v>2004500</v>
      </c>
      <c r="J57" s="65">
        <f>J58+J59+J60+J61+J62+J63</f>
        <v>1011472.64</v>
      </c>
      <c r="K57" s="65">
        <f t="shared" si="6"/>
        <v>109.36628702040829</v>
      </c>
      <c r="L57" s="65">
        <f t="shared" si="7"/>
        <v>50.460096782239958</v>
      </c>
    </row>
    <row r="58" spans="2:12" x14ac:dyDescent="0.3">
      <c r="B58" s="66"/>
      <c r="C58" s="66"/>
      <c r="D58" s="66"/>
      <c r="E58" s="66" t="s">
        <v>133</v>
      </c>
      <c r="F58" s="66" t="s">
        <v>134</v>
      </c>
      <c r="G58" s="66">
        <f>40428.83+3789.3+755.53</f>
        <v>44973.66</v>
      </c>
      <c r="H58" s="66">
        <v>92100</v>
      </c>
      <c r="I58" s="66">
        <v>92100</v>
      </c>
      <c r="J58" s="66">
        <v>50901.3</v>
      </c>
      <c r="K58" s="66">
        <f t="shared" si="6"/>
        <v>113.18024817192996</v>
      </c>
      <c r="L58" s="66">
        <f t="shared" si="7"/>
        <v>55.267426710097723</v>
      </c>
    </row>
    <row r="59" spans="2:12" x14ac:dyDescent="0.3">
      <c r="B59" s="66"/>
      <c r="C59" s="66"/>
      <c r="D59" s="66"/>
      <c r="E59" s="66" t="s">
        <v>135</v>
      </c>
      <c r="F59" s="66" t="s">
        <v>136</v>
      </c>
      <c r="G59" s="66">
        <f>324236.83+157999.4+2161.98+39452.44</f>
        <v>523850.64999999997</v>
      </c>
      <c r="H59" s="66">
        <v>1262200</v>
      </c>
      <c r="I59" s="66">
        <v>1262200</v>
      </c>
      <c r="J59" s="66">
        <v>665961.51</v>
      </c>
      <c r="K59" s="66">
        <f t="shared" si="6"/>
        <v>127.12812516315481</v>
      </c>
      <c r="L59" s="66">
        <f t="shared" si="7"/>
        <v>52.761964031056884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f>226919.53+28661.38</f>
        <v>255580.91</v>
      </c>
      <c r="H60" s="66">
        <v>551300</v>
      </c>
      <c r="I60" s="66">
        <v>551300</v>
      </c>
      <c r="J60" s="66">
        <v>207865.98</v>
      </c>
      <c r="K60" s="66">
        <f t="shared" si="6"/>
        <v>81.330792663661768</v>
      </c>
      <c r="L60" s="66">
        <f t="shared" si="7"/>
        <v>37.704694358788316</v>
      </c>
    </row>
    <row r="61" spans="2:12" x14ac:dyDescent="0.3">
      <c r="B61" s="66"/>
      <c r="C61" s="66"/>
      <c r="D61" s="66"/>
      <c r="E61" s="66" t="s">
        <v>139</v>
      </c>
      <c r="F61" s="66" t="s">
        <v>140</v>
      </c>
      <c r="G61" s="66">
        <f>35531.8+6958.04+1238.65</f>
        <v>43728.490000000005</v>
      </c>
      <c r="H61" s="66">
        <v>55700</v>
      </c>
      <c r="I61" s="66">
        <v>55700</v>
      </c>
      <c r="J61" s="66">
        <v>48116.27</v>
      </c>
      <c r="K61" s="66">
        <f t="shared" si="6"/>
        <v>110.03414478752866</v>
      </c>
      <c r="L61" s="66">
        <f t="shared" si="7"/>
        <v>86.384685816876129</v>
      </c>
    </row>
    <row r="62" spans="2:12" x14ac:dyDescent="0.3">
      <c r="B62" s="66"/>
      <c r="C62" s="66"/>
      <c r="D62" s="66"/>
      <c r="E62" s="66" t="s">
        <v>141</v>
      </c>
      <c r="F62" s="66" t="s">
        <v>142</v>
      </c>
      <c r="G62" s="66">
        <f>12579.48+16357.22+226.96</f>
        <v>29163.659999999996</v>
      </c>
      <c r="H62" s="66">
        <v>26000</v>
      </c>
      <c r="I62" s="66">
        <v>26000</v>
      </c>
      <c r="J62" s="66">
        <v>29849.7</v>
      </c>
      <c r="K62" s="66">
        <f t="shared" si="6"/>
        <v>102.35237963959257</v>
      </c>
      <c r="L62" s="66">
        <f t="shared" si="7"/>
        <v>114.80653846153847</v>
      </c>
    </row>
    <row r="63" spans="2:12" x14ac:dyDescent="0.3">
      <c r="B63" s="66"/>
      <c r="C63" s="66"/>
      <c r="D63" s="66"/>
      <c r="E63" s="66" t="s">
        <v>143</v>
      </c>
      <c r="F63" s="66" t="s">
        <v>144</v>
      </c>
      <c r="G63" s="66">
        <f>24062.71+3488.58</f>
        <v>27551.29</v>
      </c>
      <c r="H63" s="66">
        <v>17200</v>
      </c>
      <c r="I63" s="66">
        <v>17200</v>
      </c>
      <c r="J63" s="66">
        <v>8777.8799999999992</v>
      </c>
      <c r="K63" s="66">
        <f t="shared" si="6"/>
        <v>31.860141575947981</v>
      </c>
      <c r="L63" s="66">
        <f t="shared" si="7"/>
        <v>51.034186046511621</v>
      </c>
    </row>
    <row r="64" spans="2:12" x14ac:dyDescent="0.3">
      <c r="B64" s="65"/>
      <c r="C64" s="65"/>
      <c r="D64" s="65" t="s">
        <v>145</v>
      </c>
      <c r="E64" s="65"/>
      <c r="F64" s="65" t="s">
        <v>146</v>
      </c>
      <c r="G64" s="65">
        <f>G65+G66+G67+G68+G69+G70+G71+G72</f>
        <v>152270.91</v>
      </c>
      <c r="H64" s="65">
        <f>H65+H66+H67+H68+H69+H70+H71+H72</f>
        <v>318200</v>
      </c>
      <c r="I64" s="65">
        <f>I65+I66+I67+I68+I69+I70+I71+I72</f>
        <v>318200</v>
      </c>
      <c r="J64" s="65">
        <f>J65+J66+J67+J68+J69+J70+J71+J72</f>
        <v>198618.39</v>
      </c>
      <c r="K64" s="65">
        <f t="shared" si="6"/>
        <v>130.43751429606613</v>
      </c>
      <c r="L64" s="65">
        <f t="shared" si="7"/>
        <v>62.419355751099936</v>
      </c>
    </row>
    <row r="65" spans="2:12" x14ac:dyDescent="0.3">
      <c r="B65" s="66"/>
      <c r="C65" s="66"/>
      <c r="D65" s="66"/>
      <c r="E65" s="66" t="s">
        <v>147</v>
      </c>
      <c r="F65" s="66" t="s">
        <v>148</v>
      </c>
      <c r="G65" s="66">
        <f>6144.6+17.36</f>
        <v>6161.96</v>
      </c>
      <c r="H65" s="66">
        <v>12300</v>
      </c>
      <c r="I65" s="66">
        <v>12300</v>
      </c>
      <c r="J65" s="66">
        <v>9603.19</v>
      </c>
      <c r="K65" s="66">
        <f t="shared" si="6"/>
        <v>155.84635408214268</v>
      </c>
      <c r="L65" s="66">
        <f t="shared" si="7"/>
        <v>78.074715447154475</v>
      </c>
    </row>
    <row r="66" spans="2:12" x14ac:dyDescent="0.3">
      <c r="B66" s="66"/>
      <c r="C66" s="66"/>
      <c r="D66" s="66"/>
      <c r="E66" s="66" t="s">
        <v>149</v>
      </c>
      <c r="F66" s="66" t="s">
        <v>150</v>
      </c>
      <c r="G66" s="66">
        <f>18697.27+7113.74+5753.16</f>
        <v>31564.170000000002</v>
      </c>
      <c r="H66" s="66">
        <v>56100</v>
      </c>
      <c r="I66" s="66">
        <v>56100</v>
      </c>
      <c r="J66" s="66">
        <v>44983.31</v>
      </c>
      <c r="K66" s="66">
        <f t="shared" si="6"/>
        <v>142.51383768367739</v>
      </c>
      <c r="L66" s="66">
        <f t="shared" si="7"/>
        <v>80.184153297682712</v>
      </c>
    </row>
    <row r="67" spans="2:12" x14ac:dyDescent="0.3">
      <c r="B67" s="66"/>
      <c r="C67" s="66"/>
      <c r="D67" s="66"/>
      <c r="E67" s="66" t="s">
        <v>151</v>
      </c>
      <c r="F67" s="66" t="s">
        <v>152</v>
      </c>
      <c r="G67" s="66">
        <f>2557.8+497.7+248.85</f>
        <v>3304.35</v>
      </c>
      <c r="H67" s="66">
        <v>7000</v>
      </c>
      <c r="I67" s="66">
        <v>7000</v>
      </c>
      <c r="J67" s="66">
        <v>3753.1</v>
      </c>
      <c r="K67" s="66">
        <f t="shared" si="6"/>
        <v>113.58058317066897</v>
      </c>
      <c r="L67" s="66">
        <f t="shared" si="7"/>
        <v>53.615714285714283</v>
      </c>
    </row>
    <row r="68" spans="2:12" x14ac:dyDescent="0.3">
      <c r="B68" s="66"/>
      <c r="C68" s="66"/>
      <c r="D68" s="66"/>
      <c r="E68" s="66" t="s">
        <v>153</v>
      </c>
      <c r="F68" s="66" t="s">
        <v>154</v>
      </c>
      <c r="G68" s="66">
        <f>59064.14+3695.74</f>
        <v>62759.88</v>
      </c>
      <c r="H68" s="66">
        <v>158800</v>
      </c>
      <c r="I68" s="66">
        <v>158800</v>
      </c>
      <c r="J68" s="66">
        <v>71933.100000000006</v>
      </c>
      <c r="K68" s="66">
        <f t="shared" si="6"/>
        <v>114.61637593953337</v>
      </c>
      <c r="L68" s="66">
        <f t="shared" si="7"/>
        <v>45.297921914357687</v>
      </c>
    </row>
    <row r="69" spans="2:12" x14ac:dyDescent="0.3">
      <c r="B69" s="66"/>
      <c r="C69" s="66"/>
      <c r="D69" s="66"/>
      <c r="E69" s="66" t="s">
        <v>155</v>
      </c>
      <c r="F69" s="66" t="s">
        <v>156</v>
      </c>
      <c r="G69" s="66">
        <f>2408.24</f>
        <v>2408.2399999999998</v>
      </c>
      <c r="H69" s="66">
        <v>5100</v>
      </c>
      <c r="I69" s="66">
        <v>5100</v>
      </c>
      <c r="J69" s="66">
        <v>8052.27</v>
      </c>
      <c r="K69" s="66">
        <f t="shared" si="6"/>
        <v>334.36326944158395</v>
      </c>
      <c r="L69" s="66">
        <f t="shared" si="7"/>
        <v>157.88764705882352</v>
      </c>
    </row>
    <row r="70" spans="2:12" x14ac:dyDescent="0.3">
      <c r="B70" s="66"/>
      <c r="C70" s="66"/>
      <c r="D70" s="66"/>
      <c r="E70" s="66" t="s">
        <v>157</v>
      </c>
      <c r="F70" s="66" t="s">
        <v>158</v>
      </c>
      <c r="G70" s="66">
        <f>24783.61+513.06+129.13</f>
        <v>25425.800000000003</v>
      </c>
      <c r="H70" s="66">
        <v>21100</v>
      </c>
      <c r="I70" s="66">
        <v>21100</v>
      </c>
      <c r="J70" s="66">
        <v>11913.06</v>
      </c>
      <c r="K70" s="66">
        <f t="shared" si="6"/>
        <v>46.854218942963442</v>
      </c>
      <c r="L70" s="66">
        <f t="shared" si="7"/>
        <v>56.46</v>
      </c>
    </row>
    <row r="71" spans="2:12" x14ac:dyDescent="0.3">
      <c r="B71" s="66"/>
      <c r="C71" s="66"/>
      <c r="D71" s="66"/>
      <c r="E71" s="66" t="s">
        <v>159</v>
      </c>
      <c r="F71" s="66" t="s">
        <v>160</v>
      </c>
      <c r="G71" s="66">
        <f>3630.42+2932.76</f>
        <v>6563.18</v>
      </c>
      <c r="H71" s="66">
        <v>17900</v>
      </c>
      <c r="I71" s="66">
        <v>17900</v>
      </c>
      <c r="J71" s="66">
        <v>3567</v>
      </c>
      <c r="K71" s="66">
        <f t="shared" si="6"/>
        <v>54.348654158502434</v>
      </c>
      <c r="L71" s="66">
        <f t="shared" si="7"/>
        <v>19.927374301675979</v>
      </c>
    </row>
    <row r="72" spans="2:12" x14ac:dyDescent="0.3">
      <c r="B72" s="66"/>
      <c r="C72" s="66"/>
      <c r="D72" s="66"/>
      <c r="E72" s="66" t="s">
        <v>161</v>
      </c>
      <c r="F72" s="66" t="s">
        <v>162</v>
      </c>
      <c r="G72" s="66">
        <f>9873.11+2075.23+2134.99</f>
        <v>14083.33</v>
      </c>
      <c r="H72" s="66">
        <v>39900</v>
      </c>
      <c r="I72" s="66">
        <v>39900</v>
      </c>
      <c r="J72" s="66">
        <v>44813.36</v>
      </c>
      <c r="K72" s="66">
        <f t="shared" ref="K72:K103" si="8">(J72*100)/G72</f>
        <v>318.20144809501733</v>
      </c>
      <c r="L72" s="66">
        <f t="shared" ref="L72:L103" si="9">(J72*100)/I72</f>
        <v>112.31418546365914</v>
      </c>
    </row>
    <row r="73" spans="2:12" x14ac:dyDescent="0.3">
      <c r="B73" s="65"/>
      <c r="C73" s="65"/>
      <c r="D73" s="65" t="s">
        <v>163</v>
      </c>
      <c r="E73" s="65"/>
      <c r="F73" s="65" t="s">
        <v>164</v>
      </c>
      <c r="G73" s="65">
        <f>G74+G75+G76+G77+G78</f>
        <v>125758.15000000001</v>
      </c>
      <c r="H73" s="65">
        <f>H74+H75+H76+H77+H78</f>
        <v>273970</v>
      </c>
      <c r="I73" s="65">
        <f>I74+I75+I76+I77+I78</f>
        <v>273970</v>
      </c>
      <c r="J73" s="65">
        <f>J74+J75+J76+J77+J78</f>
        <v>140514.91</v>
      </c>
      <c r="K73" s="65">
        <f t="shared" si="8"/>
        <v>111.73423750269862</v>
      </c>
      <c r="L73" s="65">
        <f t="shared" si="9"/>
        <v>51.288429390079209</v>
      </c>
    </row>
    <row r="74" spans="2:12" x14ac:dyDescent="0.3">
      <c r="B74" s="66"/>
      <c r="C74" s="66"/>
      <c r="D74" s="66"/>
      <c r="E74" s="66" t="s">
        <v>165</v>
      </c>
      <c r="F74" s="66" t="s">
        <v>166</v>
      </c>
      <c r="G74" s="66">
        <f>66778.46+34051.9</f>
        <v>100830.36000000002</v>
      </c>
      <c r="H74" s="66">
        <v>220270</v>
      </c>
      <c r="I74" s="66">
        <v>220270</v>
      </c>
      <c r="J74" s="66">
        <v>103316.31</v>
      </c>
      <c r="K74" s="66">
        <f t="shared" si="8"/>
        <v>102.46547765970486</v>
      </c>
      <c r="L74" s="66">
        <f t="shared" si="9"/>
        <v>46.904394606619149</v>
      </c>
    </row>
    <row r="75" spans="2:12" x14ac:dyDescent="0.3">
      <c r="B75" s="66"/>
      <c r="C75" s="66"/>
      <c r="D75" s="66"/>
      <c r="E75" s="66" t="s">
        <v>167</v>
      </c>
      <c r="F75" s="66" t="s">
        <v>168</v>
      </c>
      <c r="G75" s="66">
        <f>1488.76+175.83+20308.39</f>
        <v>21972.98</v>
      </c>
      <c r="H75" s="66">
        <v>45400</v>
      </c>
      <c r="I75" s="66">
        <v>45400</v>
      </c>
      <c r="J75" s="66">
        <v>33361.1</v>
      </c>
      <c r="K75" s="66">
        <f t="shared" si="8"/>
        <v>151.82783582381634</v>
      </c>
      <c r="L75" s="66">
        <f t="shared" si="9"/>
        <v>73.48259911894273</v>
      </c>
    </row>
    <row r="76" spans="2:12" x14ac:dyDescent="0.3">
      <c r="B76" s="66"/>
      <c r="C76" s="66"/>
      <c r="D76" s="66"/>
      <c r="E76" s="66" t="s">
        <v>169</v>
      </c>
      <c r="F76" s="66" t="s">
        <v>170</v>
      </c>
      <c r="G76" s="66">
        <v>1157</v>
      </c>
      <c r="H76" s="66">
        <v>3000</v>
      </c>
      <c r="I76" s="66">
        <v>3000</v>
      </c>
      <c r="J76" s="66">
        <v>1227.28</v>
      </c>
      <c r="K76" s="66">
        <f t="shared" si="8"/>
        <v>106.0743301642178</v>
      </c>
      <c r="L76" s="66">
        <f t="shared" si="9"/>
        <v>40.909333333333336</v>
      </c>
    </row>
    <row r="77" spans="2:12" x14ac:dyDescent="0.3">
      <c r="B77" s="66"/>
      <c r="C77" s="66"/>
      <c r="D77" s="66"/>
      <c r="E77" s="66" t="s">
        <v>171</v>
      </c>
      <c r="F77" s="66" t="s">
        <v>172</v>
      </c>
      <c r="G77" s="66">
        <v>0</v>
      </c>
      <c r="H77" s="66">
        <v>200</v>
      </c>
      <c r="I77" s="66">
        <v>200</v>
      </c>
      <c r="J77" s="66">
        <v>2000</v>
      </c>
      <c r="K77" s="66" t="e">
        <f t="shared" si="8"/>
        <v>#DIV/0!</v>
      </c>
      <c r="L77" s="66">
        <f t="shared" si="9"/>
        <v>1000</v>
      </c>
    </row>
    <row r="78" spans="2:12" x14ac:dyDescent="0.3">
      <c r="B78" s="66"/>
      <c r="C78" s="66"/>
      <c r="D78" s="66"/>
      <c r="E78" s="66" t="s">
        <v>173</v>
      </c>
      <c r="F78" s="66" t="s">
        <v>164</v>
      </c>
      <c r="G78" s="66">
        <f>1693+104.81</f>
        <v>1797.81</v>
      </c>
      <c r="H78" s="66">
        <v>5100</v>
      </c>
      <c r="I78" s="66">
        <v>5100</v>
      </c>
      <c r="J78" s="66">
        <v>610.22</v>
      </c>
      <c r="K78" s="66">
        <f t="shared" si="8"/>
        <v>33.942407707154814</v>
      </c>
      <c r="L78" s="66">
        <f t="shared" si="9"/>
        <v>11.965098039215686</v>
      </c>
    </row>
    <row r="79" spans="2:12" x14ac:dyDescent="0.3">
      <c r="B79" s="65"/>
      <c r="C79" s="65" t="s">
        <v>174</v>
      </c>
      <c r="D79" s="65"/>
      <c r="E79" s="65"/>
      <c r="F79" s="65" t="s">
        <v>175</v>
      </c>
      <c r="G79" s="65">
        <f t="shared" ref="G79:J80" si="10">G80</f>
        <v>2152.06</v>
      </c>
      <c r="H79" s="65">
        <f t="shared" si="10"/>
        <v>4400</v>
      </c>
      <c r="I79" s="65">
        <f t="shared" si="10"/>
        <v>4400</v>
      </c>
      <c r="J79" s="65">
        <f t="shared" si="10"/>
        <v>3050.51</v>
      </c>
      <c r="K79" s="65">
        <f t="shared" si="8"/>
        <v>141.74837132793695</v>
      </c>
      <c r="L79" s="65">
        <f t="shared" si="9"/>
        <v>69.329772727272726</v>
      </c>
    </row>
    <row r="80" spans="2:12" x14ac:dyDescent="0.3">
      <c r="B80" s="65"/>
      <c r="C80" s="65"/>
      <c r="D80" s="65" t="s">
        <v>176</v>
      </c>
      <c r="E80" s="65"/>
      <c r="F80" s="65" t="s">
        <v>177</v>
      </c>
      <c r="G80" s="65">
        <f t="shared" si="10"/>
        <v>2152.06</v>
      </c>
      <c r="H80" s="65">
        <f t="shared" si="10"/>
        <v>4400</v>
      </c>
      <c r="I80" s="65">
        <f t="shared" si="10"/>
        <v>4400</v>
      </c>
      <c r="J80" s="65">
        <f t="shared" si="10"/>
        <v>3050.51</v>
      </c>
      <c r="K80" s="65">
        <f t="shared" si="8"/>
        <v>141.74837132793695</v>
      </c>
      <c r="L80" s="65">
        <f t="shared" si="9"/>
        <v>69.329772727272726</v>
      </c>
    </row>
    <row r="81" spans="2:12" x14ac:dyDescent="0.3">
      <c r="B81" s="66"/>
      <c r="C81" s="66"/>
      <c r="D81" s="66"/>
      <c r="E81" s="66" t="s">
        <v>178</v>
      </c>
      <c r="F81" s="66" t="s">
        <v>179</v>
      </c>
      <c r="G81" s="66">
        <f>330+1822.06</f>
        <v>2152.06</v>
      </c>
      <c r="H81" s="66">
        <v>4400</v>
      </c>
      <c r="I81" s="66">
        <v>4400</v>
      </c>
      <c r="J81" s="66">
        <v>3050.51</v>
      </c>
      <c r="K81" s="66">
        <f t="shared" si="8"/>
        <v>141.74837132793695</v>
      </c>
      <c r="L81" s="66">
        <f t="shared" si="9"/>
        <v>69.329772727272726</v>
      </c>
    </row>
    <row r="82" spans="2:12" x14ac:dyDescent="0.3">
      <c r="B82" s="65"/>
      <c r="C82" s="65" t="s">
        <v>180</v>
      </c>
      <c r="D82" s="65"/>
      <c r="E82" s="65"/>
      <c r="F82" s="65" t="s">
        <v>181</v>
      </c>
      <c r="G82" s="65">
        <f t="shared" ref="G82:J83" si="11">G83</f>
        <v>63770.89</v>
      </c>
      <c r="H82" s="65">
        <f t="shared" si="11"/>
        <v>71200</v>
      </c>
      <c r="I82" s="65">
        <f t="shared" si="11"/>
        <v>71200</v>
      </c>
      <c r="J82" s="65">
        <f t="shared" si="11"/>
        <v>18789.25</v>
      </c>
      <c r="K82" s="65">
        <f t="shared" si="8"/>
        <v>29.463678490295493</v>
      </c>
      <c r="L82" s="65">
        <f t="shared" si="9"/>
        <v>26.389396067415731</v>
      </c>
    </row>
    <row r="83" spans="2:12" x14ac:dyDescent="0.3">
      <c r="B83" s="65"/>
      <c r="C83" s="65"/>
      <c r="D83" s="65" t="s">
        <v>182</v>
      </c>
      <c r="E83" s="65"/>
      <c r="F83" s="65" t="s">
        <v>183</v>
      </c>
      <c r="G83" s="65">
        <f t="shared" si="11"/>
        <v>63770.89</v>
      </c>
      <c r="H83" s="65">
        <f t="shared" si="11"/>
        <v>71200</v>
      </c>
      <c r="I83" s="65">
        <f t="shared" si="11"/>
        <v>71200</v>
      </c>
      <c r="J83" s="65">
        <f t="shared" si="11"/>
        <v>18789.25</v>
      </c>
      <c r="K83" s="65">
        <f t="shared" si="8"/>
        <v>29.463678490295493</v>
      </c>
      <c r="L83" s="65">
        <f t="shared" si="9"/>
        <v>26.389396067415731</v>
      </c>
    </row>
    <row r="84" spans="2:12" x14ac:dyDescent="0.3">
      <c r="B84" s="66"/>
      <c r="C84" s="66"/>
      <c r="D84" s="66"/>
      <c r="E84" s="66" t="s">
        <v>184</v>
      </c>
      <c r="F84" s="66" t="s">
        <v>185</v>
      </c>
      <c r="G84" s="66">
        <v>63770.89</v>
      </c>
      <c r="H84" s="66">
        <v>71200</v>
      </c>
      <c r="I84" s="66">
        <v>71200</v>
      </c>
      <c r="J84" s="66">
        <v>18789.25</v>
      </c>
      <c r="K84" s="66">
        <f t="shared" si="8"/>
        <v>29.463678490295493</v>
      </c>
      <c r="L84" s="66">
        <f t="shared" si="9"/>
        <v>26.389396067415731</v>
      </c>
    </row>
    <row r="85" spans="2:12" x14ac:dyDescent="0.3">
      <c r="B85" s="65" t="s">
        <v>186</v>
      </c>
      <c r="C85" s="65"/>
      <c r="D85" s="65"/>
      <c r="E85" s="65"/>
      <c r="F85" s="65" t="s">
        <v>187</v>
      </c>
      <c r="G85" s="65">
        <f>G86+G99</f>
        <v>316776.63</v>
      </c>
      <c r="H85" s="65">
        <f>H86+H99</f>
        <v>2536800</v>
      </c>
      <c r="I85" s="65">
        <f>I86+I99</f>
        <v>2760199</v>
      </c>
      <c r="J85" s="65">
        <f>J86+J99</f>
        <v>1064717.68</v>
      </c>
      <c r="K85" s="65">
        <f t="shared" si="8"/>
        <v>336.10992073499864</v>
      </c>
      <c r="L85" s="65">
        <f t="shared" si="9"/>
        <v>38.57394629879947</v>
      </c>
    </row>
    <row r="86" spans="2:12" x14ac:dyDescent="0.3">
      <c r="B86" s="65"/>
      <c r="C86" s="65" t="s">
        <v>188</v>
      </c>
      <c r="D86" s="65"/>
      <c r="E86" s="65"/>
      <c r="F86" s="65" t="s">
        <v>189</v>
      </c>
      <c r="G86" s="65">
        <f>G87+G95+G97</f>
        <v>124097.48999999999</v>
      </c>
      <c r="H86" s="65">
        <f>H87+H95+H97</f>
        <v>136800</v>
      </c>
      <c r="I86" s="65">
        <f>I87+I95+I97</f>
        <v>320199</v>
      </c>
      <c r="J86" s="65">
        <f>J87+J95+J97</f>
        <v>329459.73</v>
      </c>
      <c r="K86" s="65">
        <f t="shared" si="8"/>
        <v>265.4846040802276</v>
      </c>
      <c r="L86" s="65">
        <f t="shared" si="9"/>
        <v>102.89217955084182</v>
      </c>
    </row>
    <row r="87" spans="2:12" x14ac:dyDescent="0.3">
      <c r="B87" s="65"/>
      <c r="C87" s="65"/>
      <c r="D87" s="65" t="s">
        <v>190</v>
      </c>
      <c r="E87" s="65"/>
      <c r="F87" s="65" t="s">
        <v>191</v>
      </c>
      <c r="G87" s="65">
        <f>G88+G89+G90+G91+G92+G93+G94</f>
        <v>98229.81</v>
      </c>
      <c r="H87" s="65">
        <f>H88+H89+H90+H91+H92+H93+H94</f>
        <v>135600</v>
      </c>
      <c r="I87" s="65">
        <f>I88+I89+I90+I91+I92+I93+I94</f>
        <v>158999</v>
      </c>
      <c r="J87" s="65">
        <f>J88+J89+J90+J91+J92+J93+J94</f>
        <v>96630.669999999984</v>
      </c>
      <c r="K87" s="65">
        <f t="shared" si="8"/>
        <v>98.372042051185872</v>
      </c>
      <c r="L87" s="65">
        <f t="shared" si="9"/>
        <v>60.774388518166766</v>
      </c>
    </row>
    <row r="88" spans="2:12" x14ac:dyDescent="0.3">
      <c r="B88" s="66"/>
      <c r="C88" s="66"/>
      <c r="D88" s="66"/>
      <c r="E88" s="66" t="s">
        <v>192</v>
      </c>
      <c r="F88" s="66" t="s">
        <v>193</v>
      </c>
      <c r="G88" s="66">
        <f>26092.38+750</f>
        <v>26842.38</v>
      </c>
      <c r="H88" s="66">
        <v>47500</v>
      </c>
      <c r="I88" s="66">
        <v>47500</v>
      </c>
      <c r="J88" s="66">
        <v>14055.55</v>
      </c>
      <c r="K88" s="66">
        <f t="shared" si="8"/>
        <v>52.363277771941235</v>
      </c>
      <c r="L88" s="66">
        <f t="shared" si="9"/>
        <v>29.59063157894737</v>
      </c>
    </row>
    <row r="89" spans="2:12" x14ac:dyDescent="0.3">
      <c r="B89" s="66"/>
      <c r="C89" s="66"/>
      <c r="D89" s="66"/>
      <c r="E89" s="66" t="s">
        <v>194</v>
      </c>
      <c r="F89" s="66" t="s">
        <v>195</v>
      </c>
      <c r="G89" s="66">
        <v>1549.74</v>
      </c>
      <c r="H89" s="66">
        <v>2500</v>
      </c>
      <c r="I89" s="66">
        <v>2500</v>
      </c>
      <c r="J89" s="66">
        <v>24584.91</v>
      </c>
      <c r="K89" s="66">
        <f t="shared" si="8"/>
        <v>1586.3893298230671</v>
      </c>
      <c r="L89" s="66">
        <f t="shared" si="9"/>
        <v>983.39639999999997</v>
      </c>
    </row>
    <row r="90" spans="2:12" x14ac:dyDescent="0.3">
      <c r="B90" s="66"/>
      <c r="C90" s="66"/>
      <c r="D90" s="66"/>
      <c r="E90" s="66" t="s">
        <v>196</v>
      </c>
      <c r="F90" s="66" t="s">
        <v>197</v>
      </c>
      <c r="G90" s="66">
        <v>0</v>
      </c>
      <c r="H90" s="66">
        <v>1600</v>
      </c>
      <c r="I90" s="66">
        <v>1600</v>
      </c>
      <c r="J90" s="66">
        <v>409.5</v>
      </c>
      <c r="K90" s="66" t="e">
        <f t="shared" si="8"/>
        <v>#DIV/0!</v>
      </c>
      <c r="L90" s="66">
        <f t="shared" si="9"/>
        <v>25.59375</v>
      </c>
    </row>
    <row r="91" spans="2:12" x14ac:dyDescent="0.3">
      <c r="B91" s="66"/>
      <c r="C91" s="66"/>
      <c r="D91" s="66"/>
      <c r="E91" s="66" t="s">
        <v>198</v>
      </c>
      <c r="F91" s="66" t="s">
        <v>199</v>
      </c>
      <c r="G91" s="66">
        <v>1461</v>
      </c>
      <c r="H91" s="66">
        <v>0</v>
      </c>
      <c r="I91" s="66">
        <v>0</v>
      </c>
      <c r="J91" s="66">
        <v>0</v>
      </c>
      <c r="K91" s="66">
        <f t="shared" si="8"/>
        <v>0</v>
      </c>
      <c r="L91" s="66" t="e">
        <f t="shared" si="9"/>
        <v>#DIV/0!</v>
      </c>
    </row>
    <row r="92" spans="2:12" x14ac:dyDescent="0.3">
      <c r="B92" s="66"/>
      <c r="C92" s="66"/>
      <c r="D92" s="66"/>
      <c r="E92" s="66" t="s">
        <v>200</v>
      </c>
      <c r="F92" s="66" t="s">
        <v>201</v>
      </c>
      <c r="G92" s="66">
        <f>49656.44+763.13+3367.95+612.16</f>
        <v>54399.68</v>
      </c>
      <c r="H92" s="66">
        <v>44000</v>
      </c>
      <c r="I92" s="66">
        <v>67399</v>
      </c>
      <c r="J92" s="66">
        <v>22886.53</v>
      </c>
      <c r="K92" s="66">
        <f t="shared" si="8"/>
        <v>42.071074682792251</v>
      </c>
      <c r="L92" s="66">
        <f t="shared" si="9"/>
        <v>33.956779774180625</v>
      </c>
    </row>
    <row r="93" spans="2:12" x14ac:dyDescent="0.3">
      <c r="B93" s="66"/>
      <c r="C93" s="66"/>
      <c r="D93" s="66"/>
      <c r="E93" s="66" t="s">
        <v>202</v>
      </c>
      <c r="F93" s="66" t="s">
        <v>203</v>
      </c>
      <c r="G93" s="66">
        <v>0</v>
      </c>
      <c r="H93" s="66">
        <v>0</v>
      </c>
      <c r="I93" s="66">
        <v>0</v>
      </c>
      <c r="J93" s="66">
        <v>4928.75</v>
      </c>
      <c r="K93" s="66" t="e">
        <f t="shared" si="8"/>
        <v>#DIV/0!</v>
      </c>
      <c r="L93" s="66" t="e">
        <f t="shared" si="9"/>
        <v>#DIV/0!</v>
      </c>
    </row>
    <row r="94" spans="2:12" x14ac:dyDescent="0.3">
      <c r="B94" s="66"/>
      <c r="C94" s="66"/>
      <c r="D94" s="66"/>
      <c r="E94" s="66" t="s">
        <v>204</v>
      </c>
      <c r="F94" s="66" t="s">
        <v>205</v>
      </c>
      <c r="G94" s="66">
        <f>1856.25+12120.76</f>
        <v>13977.01</v>
      </c>
      <c r="H94" s="66">
        <v>40000</v>
      </c>
      <c r="I94" s="66">
        <v>40000</v>
      </c>
      <c r="J94" s="66">
        <v>29765.43</v>
      </c>
      <c r="K94" s="66">
        <f t="shared" si="8"/>
        <v>212.95992490525512</v>
      </c>
      <c r="L94" s="66">
        <f t="shared" si="9"/>
        <v>74.413574999999994</v>
      </c>
    </row>
    <row r="95" spans="2:12" x14ac:dyDescent="0.3">
      <c r="B95" s="65"/>
      <c r="C95" s="65"/>
      <c r="D95" s="65" t="s">
        <v>206</v>
      </c>
      <c r="E95" s="65"/>
      <c r="F95" s="65" t="s">
        <v>207</v>
      </c>
      <c r="G95" s="65">
        <f>G96</f>
        <v>25867.68</v>
      </c>
      <c r="H95" s="65">
        <f>H96</f>
        <v>0</v>
      </c>
      <c r="I95" s="65">
        <f>I96</f>
        <v>160000</v>
      </c>
      <c r="J95" s="65">
        <f>J96</f>
        <v>232829.06</v>
      </c>
      <c r="K95" s="65">
        <f t="shared" si="8"/>
        <v>900.07708460905656</v>
      </c>
      <c r="L95" s="65">
        <f t="shared" si="9"/>
        <v>145.51816249999999</v>
      </c>
    </row>
    <row r="96" spans="2:12" x14ac:dyDescent="0.3">
      <c r="B96" s="66"/>
      <c r="C96" s="66"/>
      <c r="D96" s="66"/>
      <c r="E96" s="66" t="s">
        <v>208</v>
      </c>
      <c r="F96" s="66" t="s">
        <v>209</v>
      </c>
      <c r="G96" s="66">
        <v>25867.68</v>
      </c>
      <c r="H96" s="66">
        <v>0</v>
      </c>
      <c r="I96" s="66">
        <v>160000</v>
      </c>
      <c r="J96" s="66">
        <v>232829.06</v>
      </c>
      <c r="K96" s="66">
        <f t="shared" si="8"/>
        <v>900.07708460905656</v>
      </c>
      <c r="L96" s="66">
        <f t="shared" si="9"/>
        <v>145.51816249999999</v>
      </c>
    </row>
    <row r="97" spans="2:12" x14ac:dyDescent="0.3">
      <c r="B97" s="65"/>
      <c r="C97" s="65"/>
      <c r="D97" s="65" t="s">
        <v>210</v>
      </c>
      <c r="E97" s="65"/>
      <c r="F97" s="65" t="s">
        <v>211</v>
      </c>
      <c r="G97" s="65">
        <f>G98</f>
        <v>0</v>
      </c>
      <c r="H97" s="65">
        <f>H98</f>
        <v>1200</v>
      </c>
      <c r="I97" s="65">
        <f>I98</f>
        <v>1200</v>
      </c>
      <c r="J97" s="65">
        <f>J98</f>
        <v>0</v>
      </c>
      <c r="K97" s="65" t="e">
        <f t="shared" si="8"/>
        <v>#DIV/0!</v>
      </c>
      <c r="L97" s="65">
        <f t="shared" si="9"/>
        <v>0</v>
      </c>
    </row>
    <row r="98" spans="2:12" x14ac:dyDescent="0.3">
      <c r="B98" s="66"/>
      <c r="C98" s="66"/>
      <c r="D98" s="66"/>
      <c r="E98" s="66" t="s">
        <v>212</v>
      </c>
      <c r="F98" s="66" t="s">
        <v>213</v>
      </c>
      <c r="G98" s="66">
        <v>0</v>
      </c>
      <c r="H98" s="66">
        <v>1200</v>
      </c>
      <c r="I98" s="66">
        <v>1200</v>
      </c>
      <c r="J98" s="66">
        <v>0</v>
      </c>
      <c r="K98" s="66" t="e">
        <f t="shared" si="8"/>
        <v>#DIV/0!</v>
      </c>
      <c r="L98" s="66">
        <f t="shared" si="9"/>
        <v>0</v>
      </c>
    </row>
    <row r="99" spans="2:12" x14ac:dyDescent="0.3">
      <c r="B99" s="65"/>
      <c r="C99" s="65" t="s">
        <v>214</v>
      </c>
      <c r="D99" s="65"/>
      <c r="E99" s="65"/>
      <c r="F99" s="65" t="s">
        <v>215</v>
      </c>
      <c r="G99" s="65">
        <f>G100+G102</f>
        <v>192679.14</v>
      </c>
      <c r="H99" s="65">
        <f>H100+H102</f>
        <v>2400000</v>
      </c>
      <c r="I99" s="65">
        <f>I100+I102</f>
        <v>2440000</v>
      </c>
      <c r="J99" s="65">
        <f>J100+J102</f>
        <v>735257.95</v>
      </c>
      <c r="K99" s="65">
        <f t="shared" si="8"/>
        <v>381.59706857732493</v>
      </c>
      <c r="L99" s="65">
        <f t="shared" si="9"/>
        <v>30.133522540983606</v>
      </c>
    </row>
    <row r="100" spans="2:12" x14ac:dyDescent="0.3">
      <c r="B100" s="65"/>
      <c r="C100" s="65"/>
      <c r="D100" s="65" t="s">
        <v>216</v>
      </c>
      <c r="E100" s="65"/>
      <c r="F100" s="65" t="s">
        <v>217</v>
      </c>
      <c r="G100" s="65">
        <f>G101</f>
        <v>191479.14</v>
      </c>
      <c r="H100" s="65">
        <f>H101</f>
        <v>2400000</v>
      </c>
      <c r="I100" s="65">
        <f>I101</f>
        <v>2440000</v>
      </c>
      <c r="J100" s="65">
        <f>J101</f>
        <v>733067.95</v>
      </c>
      <c r="K100" s="65">
        <f t="shared" si="8"/>
        <v>382.84481014485442</v>
      </c>
      <c r="L100" s="65">
        <f t="shared" si="9"/>
        <v>30.043768442622952</v>
      </c>
    </row>
    <row r="101" spans="2:12" x14ac:dyDescent="0.3">
      <c r="B101" s="66"/>
      <c r="C101" s="66"/>
      <c r="D101" s="66"/>
      <c r="E101" s="66" t="s">
        <v>218</v>
      </c>
      <c r="F101" s="66" t="s">
        <v>217</v>
      </c>
      <c r="G101" s="66">
        <v>191479.14</v>
      </c>
      <c r="H101" s="66">
        <v>2400000</v>
      </c>
      <c r="I101" s="66">
        <v>2440000</v>
      </c>
      <c r="J101" s="66">
        <v>733067.95</v>
      </c>
      <c r="K101" s="66">
        <f t="shared" si="8"/>
        <v>382.84481014485442</v>
      </c>
      <c r="L101" s="66">
        <f t="shared" si="9"/>
        <v>30.043768442622952</v>
      </c>
    </row>
    <row r="102" spans="2:12" x14ac:dyDescent="0.3">
      <c r="B102" s="65"/>
      <c r="C102" s="65"/>
      <c r="D102" s="65" t="s">
        <v>219</v>
      </c>
      <c r="E102" s="65"/>
      <c r="F102" s="65" t="s">
        <v>220</v>
      </c>
      <c r="G102" s="65">
        <f>G103</f>
        <v>1200</v>
      </c>
      <c r="H102" s="65">
        <f>H103</f>
        <v>0</v>
      </c>
      <c r="I102" s="65">
        <f>I103</f>
        <v>0</v>
      </c>
      <c r="J102" s="65">
        <f>J103</f>
        <v>2190</v>
      </c>
      <c r="K102" s="65">
        <f t="shared" si="8"/>
        <v>182.5</v>
      </c>
      <c r="L102" s="65" t="e">
        <f t="shared" si="9"/>
        <v>#DIV/0!</v>
      </c>
    </row>
    <row r="103" spans="2:12" x14ac:dyDescent="0.3">
      <c r="B103" s="66"/>
      <c r="C103" s="66"/>
      <c r="D103" s="66"/>
      <c r="E103" s="66" t="s">
        <v>221</v>
      </c>
      <c r="F103" s="66" t="s">
        <v>220</v>
      </c>
      <c r="G103" s="66">
        <v>1200</v>
      </c>
      <c r="H103" s="66">
        <v>0</v>
      </c>
      <c r="I103" s="66">
        <v>0</v>
      </c>
      <c r="J103" s="66">
        <v>2190</v>
      </c>
      <c r="K103" s="66">
        <f t="shared" si="8"/>
        <v>182.5</v>
      </c>
      <c r="L103" s="66" t="e">
        <f t="shared" si="9"/>
        <v>#DIV/0!</v>
      </c>
    </row>
    <row r="104" spans="2:12" x14ac:dyDescent="0.3">
      <c r="B104" s="65"/>
      <c r="C104" s="66"/>
      <c r="D104" s="67"/>
      <c r="E104" s="68"/>
      <c r="F104" s="8"/>
      <c r="G104" s="65"/>
      <c r="H104" s="65"/>
      <c r="I104" s="65"/>
      <c r="J104" s="65"/>
      <c r="K104" s="70"/>
      <c r="L104" s="70"/>
    </row>
  </sheetData>
  <mergeCells count="7">
    <mergeCell ref="B38:F38"/>
    <mergeCell ref="B39:F39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5"/>
  <sheetViews>
    <sheetView workbookViewId="0">
      <selection activeCell="C16" sqref="C16:F16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107" t="s">
        <v>16</v>
      </c>
      <c r="C2" s="107"/>
      <c r="D2" s="107"/>
      <c r="E2" s="107"/>
      <c r="F2" s="107"/>
      <c r="G2" s="107"/>
      <c r="H2" s="107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C7+C9+C11+C14</f>
        <v>4284306.3099999996</v>
      </c>
      <c r="D6" s="71">
        <f>D7+D9+D11+D14</f>
        <v>11886429</v>
      </c>
      <c r="E6" s="71">
        <f>E7+E9+E11+E14</f>
        <v>12109828</v>
      </c>
      <c r="F6" s="71">
        <f>F7+F9+F11+F14</f>
        <v>6165199.7599999998</v>
      </c>
      <c r="G6" s="72">
        <f t="shared" ref="G6:G25" si="0">(F6*100)/C6</f>
        <v>143.90193683420364</v>
      </c>
      <c r="H6" s="72">
        <f t="shared" ref="H6:H25" si="1">(F6*100)/E6</f>
        <v>50.910712852403847</v>
      </c>
    </row>
    <row r="7" spans="1:8" x14ac:dyDescent="0.3">
      <c r="A7"/>
      <c r="B7" s="8" t="s">
        <v>222</v>
      </c>
      <c r="C7" s="71">
        <f>C8</f>
        <v>3803783.2199999997</v>
      </c>
      <c r="D7" s="71">
        <f>D8</f>
        <v>10884790</v>
      </c>
      <c r="E7" s="71">
        <f>E8</f>
        <v>11108189</v>
      </c>
      <c r="F7" s="71">
        <f>F8</f>
        <v>5672208.6699999999</v>
      </c>
      <c r="G7" s="72">
        <f t="shared" si="0"/>
        <v>149.12018750637426</v>
      </c>
      <c r="H7" s="72">
        <f t="shared" si="1"/>
        <v>51.063307169152417</v>
      </c>
    </row>
    <row r="8" spans="1:8" x14ac:dyDescent="0.3">
      <c r="A8"/>
      <c r="B8" s="16" t="s">
        <v>223</v>
      </c>
      <c r="C8" s="73">
        <v>3803783.2199999997</v>
      </c>
      <c r="D8" s="73">
        <v>10884790</v>
      </c>
      <c r="E8" s="73">
        <v>11108189</v>
      </c>
      <c r="F8" s="74">
        <v>5672208.6699999999</v>
      </c>
      <c r="G8" s="70">
        <f t="shared" si="0"/>
        <v>149.12018750637426</v>
      </c>
      <c r="H8" s="70">
        <f t="shared" si="1"/>
        <v>51.063307169152417</v>
      </c>
    </row>
    <row r="9" spans="1:8" x14ac:dyDescent="0.3">
      <c r="A9"/>
      <c r="B9" s="8" t="s">
        <v>224</v>
      </c>
      <c r="C9" s="71">
        <f>C10</f>
        <v>375137.79</v>
      </c>
      <c r="D9" s="71">
        <f>D10</f>
        <v>798620</v>
      </c>
      <c r="E9" s="71">
        <f>E10</f>
        <v>798620</v>
      </c>
      <c r="F9" s="71">
        <f>F10</f>
        <v>381671.44</v>
      </c>
      <c r="G9" s="72">
        <f t="shared" si="0"/>
        <v>101.74166670865125</v>
      </c>
      <c r="H9" s="72">
        <f t="shared" si="1"/>
        <v>47.791370113445694</v>
      </c>
    </row>
    <row r="10" spans="1:8" x14ac:dyDescent="0.3">
      <c r="A10"/>
      <c r="B10" s="16" t="s">
        <v>225</v>
      </c>
      <c r="C10" s="73">
        <v>375137.79</v>
      </c>
      <c r="D10" s="73">
        <v>798620</v>
      </c>
      <c r="E10" s="73">
        <v>798620</v>
      </c>
      <c r="F10" s="74">
        <v>381671.44</v>
      </c>
      <c r="G10" s="70">
        <f t="shared" si="0"/>
        <v>101.74166670865125</v>
      </c>
      <c r="H10" s="70">
        <f t="shared" si="1"/>
        <v>47.791370113445694</v>
      </c>
    </row>
    <row r="11" spans="1:8" x14ac:dyDescent="0.3">
      <c r="A11"/>
      <c r="B11" s="8" t="s">
        <v>226</v>
      </c>
      <c r="C11" s="71">
        <f>C12+C13</f>
        <v>65932.87</v>
      </c>
      <c r="D11" s="71">
        <f>D12+D13</f>
        <v>101019</v>
      </c>
      <c r="E11" s="71">
        <f>E12+E13</f>
        <v>101019</v>
      </c>
      <c r="F11" s="71">
        <f>F12+F13</f>
        <v>23505.06</v>
      </c>
      <c r="G11" s="72">
        <f t="shared" si="0"/>
        <v>35.649987631358989</v>
      </c>
      <c r="H11" s="72">
        <f t="shared" si="1"/>
        <v>23.267959492768686</v>
      </c>
    </row>
    <row r="12" spans="1:8" x14ac:dyDescent="0.3">
      <c r="A12"/>
      <c r="B12" s="16" t="s">
        <v>227</v>
      </c>
      <c r="C12" s="73">
        <v>63770.89</v>
      </c>
      <c r="D12" s="73">
        <v>71019</v>
      </c>
      <c r="E12" s="73">
        <v>71019</v>
      </c>
      <c r="F12" s="74">
        <v>18789.25</v>
      </c>
      <c r="G12" s="70">
        <f t="shared" si="0"/>
        <v>29.463678490295493</v>
      </c>
      <c r="H12" s="70">
        <f t="shared" si="1"/>
        <v>26.456652445120319</v>
      </c>
    </row>
    <row r="13" spans="1:8" x14ac:dyDescent="0.3">
      <c r="A13"/>
      <c r="B13" s="16" t="s">
        <v>228</v>
      </c>
      <c r="C13" s="73">
        <v>2161.98</v>
      </c>
      <c r="D13" s="73">
        <v>30000</v>
      </c>
      <c r="E13" s="73">
        <v>30000</v>
      </c>
      <c r="F13" s="74">
        <v>4715.8100000000004</v>
      </c>
      <c r="G13" s="70">
        <f t="shared" si="0"/>
        <v>218.12458949666512</v>
      </c>
      <c r="H13" s="70">
        <f t="shared" si="1"/>
        <v>15.719366666666669</v>
      </c>
    </row>
    <row r="14" spans="1:8" x14ac:dyDescent="0.3">
      <c r="A14"/>
      <c r="B14" s="8" t="s">
        <v>229</v>
      </c>
      <c r="C14" s="71">
        <f>C15</f>
        <v>39452.43</v>
      </c>
      <c r="D14" s="71">
        <f>D15</f>
        <v>102000</v>
      </c>
      <c r="E14" s="71">
        <f>E15</f>
        <v>102000</v>
      </c>
      <c r="F14" s="71">
        <f>F15</f>
        <v>87814.59</v>
      </c>
      <c r="G14" s="72">
        <f t="shared" si="0"/>
        <v>222.58347584673493</v>
      </c>
      <c r="H14" s="72">
        <f t="shared" si="1"/>
        <v>86.092735294117645</v>
      </c>
    </row>
    <row r="15" spans="1:8" x14ac:dyDescent="0.3">
      <c r="A15"/>
      <c r="B15" s="16" t="s">
        <v>230</v>
      </c>
      <c r="C15" s="73">
        <v>39452.43</v>
      </c>
      <c r="D15" s="73">
        <v>102000</v>
      </c>
      <c r="E15" s="73">
        <v>102000</v>
      </c>
      <c r="F15" s="74">
        <v>87814.59</v>
      </c>
      <c r="G15" s="70">
        <f t="shared" si="0"/>
        <v>222.58347584673493</v>
      </c>
      <c r="H15" s="70">
        <f t="shared" si="1"/>
        <v>86.092735294117645</v>
      </c>
    </row>
    <row r="16" spans="1:8" x14ac:dyDescent="0.3">
      <c r="B16" s="8" t="s">
        <v>32</v>
      </c>
      <c r="C16" s="75">
        <f>C17+C19+C21+C24</f>
        <v>4232261.16</v>
      </c>
      <c r="D16" s="75">
        <f>D17+D19+D21+D24</f>
        <v>11886610</v>
      </c>
      <c r="E16" s="75">
        <f>E17+E19+E21+E24</f>
        <v>12110009</v>
      </c>
      <c r="F16" s="75">
        <f>F17+F19+F21+F24</f>
        <v>6148181.7599999998</v>
      </c>
      <c r="G16" s="72">
        <f t="shared" si="0"/>
        <v>145.26943228616827</v>
      </c>
      <c r="H16" s="72">
        <f t="shared" si="1"/>
        <v>50.769423540477966</v>
      </c>
    </row>
    <row r="17" spans="1:8" x14ac:dyDescent="0.3">
      <c r="A17"/>
      <c r="B17" s="8" t="s">
        <v>222</v>
      </c>
      <c r="C17" s="75">
        <f>C18</f>
        <v>3803783.22</v>
      </c>
      <c r="D17" s="75">
        <f>D18</f>
        <v>10884790</v>
      </c>
      <c r="E17" s="75">
        <f>E18</f>
        <v>11108189</v>
      </c>
      <c r="F17" s="75">
        <f>F18</f>
        <v>5672208.6699999999</v>
      </c>
      <c r="G17" s="72">
        <f t="shared" si="0"/>
        <v>149.12018750637424</v>
      </c>
      <c r="H17" s="72">
        <f t="shared" si="1"/>
        <v>51.063307169152417</v>
      </c>
    </row>
    <row r="18" spans="1:8" x14ac:dyDescent="0.3">
      <c r="A18"/>
      <c r="B18" s="16" t="s">
        <v>223</v>
      </c>
      <c r="C18" s="73">
        <v>3803783.22</v>
      </c>
      <c r="D18" s="73">
        <v>10884790</v>
      </c>
      <c r="E18" s="76">
        <v>11108189</v>
      </c>
      <c r="F18" s="74">
        <v>5672208.6699999999</v>
      </c>
      <c r="G18" s="70">
        <f t="shared" si="0"/>
        <v>149.12018750637424</v>
      </c>
      <c r="H18" s="70">
        <f t="shared" si="1"/>
        <v>51.063307169152417</v>
      </c>
    </row>
    <row r="19" spans="1:8" x14ac:dyDescent="0.3">
      <c r="A19"/>
      <c r="B19" s="8" t="s">
        <v>224</v>
      </c>
      <c r="C19" s="75">
        <f>C20</f>
        <v>323092.63</v>
      </c>
      <c r="D19" s="75">
        <f>D20</f>
        <v>798620</v>
      </c>
      <c r="E19" s="75">
        <f>E20</f>
        <v>798620</v>
      </c>
      <c r="F19" s="75">
        <f>F20</f>
        <v>364653.44</v>
      </c>
      <c r="G19" s="72">
        <f t="shared" si="0"/>
        <v>112.86343486077043</v>
      </c>
      <c r="H19" s="72">
        <f t="shared" si="1"/>
        <v>45.66044426635947</v>
      </c>
    </row>
    <row r="20" spans="1:8" x14ac:dyDescent="0.3">
      <c r="A20"/>
      <c r="B20" s="16" t="s">
        <v>225</v>
      </c>
      <c r="C20" s="73">
        <v>323092.63</v>
      </c>
      <c r="D20" s="73">
        <v>798620</v>
      </c>
      <c r="E20" s="76">
        <v>798620</v>
      </c>
      <c r="F20" s="74">
        <v>364653.44</v>
      </c>
      <c r="G20" s="70">
        <f t="shared" si="0"/>
        <v>112.86343486077043</v>
      </c>
      <c r="H20" s="70">
        <f t="shared" si="1"/>
        <v>45.66044426635947</v>
      </c>
    </row>
    <row r="21" spans="1:8" x14ac:dyDescent="0.3">
      <c r="A21"/>
      <c r="B21" s="8" t="s">
        <v>226</v>
      </c>
      <c r="C21" s="75">
        <f>C22+C23</f>
        <v>65932.87</v>
      </c>
      <c r="D21" s="75">
        <f>D22+D23</f>
        <v>101200</v>
      </c>
      <c r="E21" s="75">
        <f>E22+E23</f>
        <v>101200</v>
      </c>
      <c r="F21" s="75">
        <f>F22+F23</f>
        <v>23505.06</v>
      </c>
      <c r="G21" s="72">
        <f t="shared" si="0"/>
        <v>35.649987631358989</v>
      </c>
      <c r="H21" s="72">
        <f t="shared" si="1"/>
        <v>23.226343873517788</v>
      </c>
    </row>
    <row r="22" spans="1:8" x14ac:dyDescent="0.3">
      <c r="A22"/>
      <c r="B22" s="16" t="s">
        <v>227</v>
      </c>
      <c r="C22" s="73">
        <v>63770.89</v>
      </c>
      <c r="D22" s="73">
        <v>71200</v>
      </c>
      <c r="E22" s="76">
        <v>71200</v>
      </c>
      <c r="F22" s="74">
        <v>18789.25</v>
      </c>
      <c r="G22" s="70">
        <f t="shared" si="0"/>
        <v>29.463678490295493</v>
      </c>
      <c r="H22" s="70">
        <f t="shared" si="1"/>
        <v>26.389396067415731</v>
      </c>
    </row>
    <row r="23" spans="1:8" x14ac:dyDescent="0.3">
      <c r="A23"/>
      <c r="B23" s="16" t="s">
        <v>228</v>
      </c>
      <c r="C23" s="73">
        <v>2161.98</v>
      </c>
      <c r="D23" s="73">
        <v>30000</v>
      </c>
      <c r="E23" s="76">
        <v>30000</v>
      </c>
      <c r="F23" s="74">
        <v>4715.8100000000004</v>
      </c>
      <c r="G23" s="70">
        <f t="shared" si="0"/>
        <v>218.12458949666512</v>
      </c>
      <c r="H23" s="70">
        <f t="shared" si="1"/>
        <v>15.719366666666669</v>
      </c>
    </row>
    <row r="24" spans="1:8" x14ac:dyDescent="0.3">
      <c r="A24"/>
      <c r="B24" s="8" t="s">
        <v>229</v>
      </c>
      <c r="C24" s="75">
        <f>C25</f>
        <v>39452.44</v>
      </c>
      <c r="D24" s="75">
        <f>D25</f>
        <v>102000</v>
      </c>
      <c r="E24" s="75">
        <f>E25</f>
        <v>102000</v>
      </c>
      <c r="F24" s="75">
        <f>F25</f>
        <v>87814.59</v>
      </c>
      <c r="G24" s="72">
        <f t="shared" si="0"/>
        <v>222.58341942855751</v>
      </c>
      <c r="H24" s="72">
        <f t="shared" si="1"/>
        <v>86.092735294117645</v>
      </c>
    </row>
    <row r="25" spans="1:8" x14ac:dyDescent="0.3">
      <c r="A25"/>
      <c r="B25" s="16" t="s">
        <v>230</v>
      </c>
      <c r="C25" s="73">
        <v>39452.44</v>
      </c>
      <c r="D25" s="73">
        <v>102000</v>
      </c>
      <c r="E25" s="76">
        <v>102000</v>
      </c>
      <c r="F25" s="74">
        <v>87814.59</v>
      </c>
      <c r="G25" s="70">
        <f t="shared" si="0"/>
        <v>222.58341942855751</v>
      </c>
      <c r="H25" s="70">
        <f t="shared" si="1"/>
        <v>86.092735294117645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:F8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7" t="s">
        <v>17</v>
      </c>
      <c r="C2" s="107"/>
      <c r="D2" s="107"/>
      <c r="E2" s="107"/>
      <c r="F2" s="107"/>
      <c r="G2" s="107"/>
      <c r="H2" s="107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4232261.16</v>
      </c>
      <c r="D6" s="75">
        <f t="shared" si="0"/>
        <v>11886610</v>
      </c>
      <c r="E6" s="75">
        <f t="shared" si="0"/>
        <v>12110009</v>
      </c>
      <c r="F6" s="75">
        <f t="shared" si="0"/>
        <v>6148181.7599999998</v>
      </c>
      <c r="G6" s="70">
        <f>(F6*100)/C6</f>
        <v>145.26943228616827</v>
      </c>
      <c r="H6" s="70">
        <f>(F6*100)/E6</f>
        <v>50.769423540477966</v>
      </c>
    </row>
    <row r="7" spans="2:8" x14ac:dyDescent="0.3">
      <c r="B7" s="8" t="s">
        <v>231</v>
      </c>
      <c r="C7" s="75">
        <f t="shared" si="0"/>
        <v>4232261.16</v>
      </c>
      <c r="D7" s="75">
        <f t="shared" si="0"/>
        <v>11886610</v>
      </c>
      <c r="E7" s="75">
        <f t="shared" si="0"/>
        <v>12110009</v>
      </c>
      <c r="F7" s="75">
        <f t="shared" si="0"/>
        <v>6148181.7599999998</v>
      </c>
      <c r="G7" s="70">
        <f>(F7*100)/C7</f>
        <v>145.26943228616827</v>
      </c>
      <c r="H7" s="70">
        <f>(F7*100)/E7</f>
        <v>50.769423540477966</v>
      </c>
    </row>
    <row r="8" spans="2:8" x14ac:dyDescent="0.3">
      <c r="B8" s="11" t="s">
        <v>232</v>
      </c>
      <c r="C8" s="73">
        <v>4232261.16</v>
      </c>
      <c r="D8" s="73">
        <v>11886610</v>
      </c>
      <c r="E8" s="73">
        <v>12110009</v>
      </c>
      <c r="F8" s="74">
        <v>6148181.7599999998</v>
      </c>
      <c r="G8" s="70">
        <f>(F8*100)/C8</f>
        <v>145.26943228616827</v>
      </c>
      <c r="H8" s="70">
        <f>(F8*100)/E8</f>
        <v>50.769423540477966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3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7" t="s">
        <v>19</v>
      </c>
      <c r="C2" s="107"/>
      <c r="D2" s="107"/>
      <c r="E2" s="107"/>
      <c r="F2" s="107"/>
      <c r="G2" s="107"/>
      <c r="H2" s="107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8013"/>
  <sheetViews>
    <sheetView topLeftCell="A124" zoomScaleNormal="100" workbookViewId="0">
      <selection activeCell="C159" sqref="C159:E159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7" width="9.109375" style="40"/>
    <col min="8" max="8" width="14" style="40" bestFit="1" customWidth="1"/>
    <col min="9" max="9" width="16.6640625" style="40" customWidth="1"/>
    <col min="10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233</v>
      </c>
      <c r="C1" s="39"/>
    </row>
    <row r="2" spans="1:6" ht="15" customHeight="1" x14ac:dyDescent="0.25">
      <c r="A2" s="41" t="s">
        <v>34</v>
      </c>
      <c r="B2" s="42" t="s">
        <v>234</v>
      </c>
      <c r="C2" s="39"/>
    </row>
    <row r="3" spans="1:6" s="39" customFormat="1" ht="43.5" customHeight="1" x14ac:dyDescent="0.25">
      <c r="A3" s="43" t="s">
        <v>35</v>
      </c>
      <c r="B3" s="37" t="s">
        <v>235</v>
      </c>
    </row>
    <row r="4" spans="1:6" s="39" customFormat="1" x14ac:dyDescent="0.25">
      <c r="A4" s="43" t="s">
        <v>36</v>
      </c>
      <c r="B4" s="44" t="s">
        <v>236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  <c r="C6" s="39">
        <f>SUM(C7:C11)</f>
        <v>11886610</v>
      </c>
      <c r="D6" s="39">
        <f t="shared" ref="D6:E6" si="0">SUM(D7:D11)</f>
        <v>12110009</v>
      </c>
      <c r="E6" s="39">
        <f t="shared" si="0"/>
        <v>6148181.7600000007</v>
      </c>
    </row>
    <row r="7" spans="1:6" x14ac:dyDescent="0.25">
      <c r="A7" s="47" t="s">
        <v>237</v>
      </c>
      <c r="B7" s="46"/>
      <c r="C7" s="77">
        <f>C14</f>
        <v>10884790</v>
      </c>
      <c r="D7" s="77">
        <f>D14</f>
        <v>11108189</v>
      </c>
      <c r="E7" s="77">
        <f>E14</f>
        <v>5672208.6700000009</v>
      </c>
      <c r="F7" s="77">
        <f>(E7*100)/D7</f>
        <v>51.063307169152424</v>
      </c>
    </row>
    <row r="8" spans="1:6" x14ac:dyDescent="0.25">
      <c r="A8" s="47" t="s">
        <v>102</v>
      </c>
      <c r="B8" s="46"/>
      <c r="C8" s="77">
        <f>C83</f>
        <v>798620</v>
      </c>
      <c r="D8" s="77">
        <f>D83</f>
        <v>798620</v>
      </c>
      <c r="E8" s="77">
        <f>E83</f>
        <v>364653.44</v>
      </c>
      <c r="F8" s="77">
        <f>(E8*100)/D8</f>
        <v>45.66044426635947</v>
      </c>
    </row>
    <row r="9" spans="1:6" x14ac:dyDescent="0.25">
      <c r="A9" s="47" t="s">
        <v>238</v>
      </c>
      <c r="B9" s="46"/>
      <c r="C9" s="77">
        <f>C73</f>
        <v>71200</v>
      </c>
      <c r="D9" s="77">
        <f>D73</f>
        <v>71200</v>
      </c>
      <c r="E9" s="77">
        <f>E73</f>
        <v>18789.25</v>
      </c>
      <c r="F9" s="77">
        <f>(E9*100)/D9</f>
        <v>26.389396067415731</v>
      </c>
    </row>
    <row r="10" spans="1:6" x14ac:dyDescent="0.25">
      <c r="A10" s="47" t="s">
        <v>239</v>
      </c>
      <c r="B10" s="46"/>
      <c r="C10" s="77">
        <f>C139</f>
        <v>30000</v>
      </c>
      <c r="D10" s="77">
        <f>D139</f>
        <v>30000</v>
      </c>
      <c r="E10" s="77">
        <f>E139</f>
        <v>4715.8100000000004</v>
      </c>
      <c r="F10" s="77">
        <f>(E10*100)/D10</f>
        <v>15.719366666666669</v>
      </c>
    </row>
    <row r="11" spans="1:6" x14ac:dyDescent="0.25">
      <c r="A11" s="47" t="s">
        <v>240</v>
      </c>
      <c r="B11" s="46"/>
      <c r="C11" s="77">
        <f>C148</f>
        <v>102000</v>
      </c>
      <c r="D11" s="77">
        <f>D148</f>
        <v>102000</v>
      </c>
      <c r="E11" s="77">
        <f>E148</f>
        <v>87814.59</v>
      </c>
      <c r="F11" s="77">
        <f>(E11*100)/D11</f>
        <v>86.092735294117645</v>
      </c>
    </row>
    <row r="12" spans="1:6" s="57" customFormat="1" x14ac:dyDescent="0.25"/>
    <row r="13" spans="1:6" ht="39.6" x14ac:dyDescent="0.25">
      <c r="A13" s="47" t="s">
        <v>241</v>
      </c>
      <c r="B13" s="47" t="s">
        <v>242</v>
      </c>
      <c r="C13" s="47" t="s">
        <v>43</v>
      </c>
      <c r="D13" s="47" t="s">
        <v>243</v>
      </c>
      <c r="E13" s="47" t="s">
        <v>244</v>
      </c>
      <c r="F13" s="47" t="s">
        <v>245</v>
      </c>
    </row>
    <row r="14" spans="1:6" x14ac:dyDescent="0.25">
      <c r="A14" s="48" t="s">
        <v>237</v>
      </c>
      <c r="B14" s="48" t="s">
        <v>246</v>
      </c>
      <c r="C14" s="78">
        <f>C15+C56</f>
        <v>10884790</v>
      </c>
      <c r="D14" s="78">
        <f>D15+D56</f>
        <v>11108189</v>
      </c>
      <c r="E14" s="78">
        <f>E15+E56</f>
        <v>5672208.6700000009</v>
      </c>
      <c r="F14" s="79">
        <f>(E14*100)/D14</f>
        <v>51.063307169152424</v>
      </c>
    </row>
    <row r="15" spans="1:6" x14ac:dyDescent="0.25">
      <c r="A15" s="49" t="s">
        <v>100</v>
      </c>
      <c r="B15" s="50" t="s">
        <v>101</v>
      </c>
      <c r="C15" s="80">
        <f>C16+C26+C53</f>
        <v>8364790</v>
      </c>
      <c r="D15" s="80">
        <f>D16+D26+D53</f>
        <v>8364790</v>
      </c>
      <c r="E15" s="80">
        <f>E16+E26+E53</f>
        <v>4655673.7600000007</v>
      </c>
      <c r="F15" s="81">
        <f>(E15*100)/D15</f>
        <v>55.657987349353668</v>
      </c>
    </row>
    <row r="16" spans="1:6" x14ac:dyDescent="0.25">
      <c r="A16" s="51" t="s">
        <v>102</v>
      </c>
      <c r="B16" s="52" t="s">
        <v>103</v>
      </c>
      <c r="C16" s="82">
        <f>C17+C21+C23</f>
        <v>6549190</v>
      </c>
      <c r="D16" s="82">
        <f>D17+D21+D23</f>
        <v>6549190</v>
      </c>
      <c r="E16" s="82">
        <f>E17+E21+E23</f>
        <v>3630346.45</v>
      </c>
      <c r="F16" s="81">
        <f>(E16*100)/D16</f>
        <v>55.431991589799658</v>
      </c>
    </row>
    <row r="17" spans="1:6" x14ac:dyDescent="0.25">
      <c r="A17" s="53" t="s">
        <v>104</v>
      </c>
      <c r="B17" s="54" t="s">
        <v>105</v>
      </c>
      <c r="C17" s="83">
        <f>C18+C19+C20</f>
        <v>5017040</v>
      </c>
      <c r="D17" s="83">
        <f>D18+D19+D20</f>
        <v>5017040</v>
      </c>
      <c r="E17" s="83">
        <f>E18+E19+E20</f>
        <v>2755804.04</v>
      </c>
      <c r="F17" s="83">
        <f>(E17*100)/D17</f>
        <v>54.92888316616969</v>
      </c>
    </row>
    <row r="18" spans="1:6" x14ac:dyDescent="0.25">
      <c r="A18" s="55" t="s">
        <v>106</v>
      </c>
      <c r="B18" s="56" t="s">
        <v>107</v>
      </c>
      <c r="C18" s="84">
        <v>4741260</v>
      </c>
      <c r="D18" s="84">
        <v>4741260</v>
      </c>
      <c r="E18" s="84">
        <v>2545615.59</v>
      </c>
      <c r="F18" s="84"/>
    </row>
    <row r="19" spans="1:6" x14ac:dyDescent="0.25">
      <c r="A19" s="55" t="s">
        <v>108</v>
      </c>
      <c r="B19" s="56" t="s">
        <v>109</v>
      </c>
      <c r="C19" s="84">
        <v>275680</v>
      </c>
      <c r="D19" s="84">
        <v>275680</v>
      </c>
      <c r="E19" s="84">
        <v>210188.45</v>
      </c>
      <c r="F19" s="84"/>
    </row>
    <row r="20" spans="1:6" x14ac:dyDescent="0.25">
      <c r="A20" s="55" t="s">
        <v>110</v>
      </c>
      <c r="B20" s="56" t="s">
        <v>111</v>
      </c>
      <c r="C20" s="84">
        <v>100</v>
      </c>
      <c r="D20" s="84">
        <v>100</v>
      </c>
      <c r="E20" s="84">
        <v>0</v>
      </c>
      <c r="F20" s="84"/>
    </row>
    <row r="21" spans="1:6" x14ac:dyDescent="0.25">
      <c r="A21" s="53" t="s">
        <v>112</v>
      </c>
      <c r="B21" s="54" t="s">
        <v>113</v>
      </c>
      <c r="C21" s="83">
        <f>C22</f>
        <v>338980</v>
      </c>
      <c r="D21" s="83">
        <f>D22</f>
        <v>338980</v>
      </c>
      <c r="E21" s="83">
        <f>E22</f>
        <v>143072.67000000001</v>
      </c>
      <c r="F21" s="83">
        <f>(E21*100)/D21</f>
        <v>42.206817511357606</v>
      </c>
    </row>
    <row r="22" spans="1:6" x14ac:dyDescent="0.25">
      <c r="A22" s="55" t="s">
        <v>114</v>
      </c>
      <c r="B22" s="56" t="s">
        <v>113</v>
      </c>
      <c r="C22" s="84">
        <v>338980</v>
      </c>
      <c r="D22" s="84">
        <v>338980</v>
      </c>
      <c r="E22" s="84">
        <v>143072.67000000001</v>
      </c>
      <c r="F22" s="84"/>
    </row>
    <row r="23" spans="1:6" x14ac:dyDescent="0.25">
      <c r="A23" s="53" t="s">
        <v>115</v>
      </c>
      <c r="B23" s="54" t="s">
        <v>116</v>
      </c>
      <c r="C23" s="83">
        <f>C24+C25</f>
        <v>1193170</v>
      </c>
      <c r="D23" s="83">
        <f>D24+D25</f>
        <v>1193170</v>
      </c>
      <c r="E23" s="83">
        <f>E24+E25</f>
        <v>731469.74</v>
      </c>
      <c r="F23" s="83">
        <f>(E23*100)/D23</f>
        <v>61.304737799307723</v>
      </c>
    </row>
    <row r="24" spans="1:6" x14ac:dyDescent="0.25">
      <c r="A24" s="55" t="s">
        <v>117</v>
      </c>
      <c r="B24" s="56" t="s">
        <v>118</v>
      </c>
      <c r="C24" s="84">
        <v>476600</v>
      </c>
      <c r="D24" s="84">
        <v>476600</v>
      </c>
      <c r="E24" s="84">
        <v>298250.7</v>
      </c>
      <c r="F24" s="84"/>
    </row>
    <row r="25" spans="1:6" x14ac:dyDescent="0.25">
      <c r="A25" s="55" t="s">
        <v>119</v>
      </c>
      <c r="B25" s="56" t="s">
        <v>120</v>
      </c>
      <c r="C25" s="84">
        <v>716570</v>
      </c>
      <c r="D25" s="84">
        <v>716570</v>
      </c>
      <c r="E25" s="84">
        <v>433219.04</v>
      </c>
      <c r="F25" s="84"/>
    </row>
    <row r="26" spans="1:6" x14ac:dyDescent="0.25">
      <c r="A26" s="51" t="s">
        <v>121</v>
      </c>
      <c r="B26" s="52" t="s">
        <v>122</v>
      </c>
      <c r="C26" s="82">
        <f>C27+C31+C38+C47</f>
        <v>1815000</v>
      </c>
      <c r="D26" s="82">
        <f>D27+D31+D38+D47</f>
        <v>1815000</v>
      </c>
      <c r="E26" s="82">
        <f>E27+E31+E38+E47</f>
        <v>1023543.62</v>
      </c>
      <c r="F26" s="81">
        <f>(E26*100)/D26</f>
        <v>56.393587878787876</v>
      </c>
    </row>
    <row r="27" spans="1:6" x14ac:dyDescent="0.25">
      <c r="A27" s="53" t="s">
        <v>123</v>
      </c>
      <c r="B27" s="54" t="s">
        <v>124</v>
      </c>
      <c r="C27" s="83">
        <f>C28+C29+C30</f>
        <v>127900</v>
      </c>
      <c r="D27" s="83">
        <f>D28+D29+D30</f>
        <v>127900</v>
      </c>
      <c r="E27" s="83">
        <f>E28+E29+E30</f>
        <v>80671.929999999993</v>
      </c>
      <c r="F27" s="83">
        <f>(E27*100)/D27</f>
        <v>63.074222048475363</v>
      </c>
    </row>
    <row r="28" spans="1:6" x14ac:dyDescent="0.25">
      <c r="A28" s="55" t="s">
        <v>125</v>
      </c>
      <c r="B28" s="56" t="s">
        <v>126</v>
      </c>
      <c r="C28" s="84">
        <v>8600</v>
      </c>
      <c r="D28" s="84">
        <v>8600</v>
      </c>
      <c r="E28" s="84">
        <v>4670.78</v>
      </c>
      <c r="F28" s="84"/>
    </row>
    <row r="29" spans="1:6" ht="26.4" x14ac:dyDescent="0.25">
      <c r="A29" s="55" t="s">
        <v>127</v>
      </c>
      <c r="B29" s="56" t="s">
        <v>128</v>
      </c>
      <c r="C29" s="84">
        <v>118800</v>
      </c>
      <c r="D29" s="84">
        <v>118800</v>
      </c>
      <c r="E29" s="84">
        <v>76001.149999999994</v>
      </c>
      <c r="F29" s="84"/>
    </row>
    <row r="30" spans="1:6" x14ac:dyDescent="0.25">
      <c r="A30" s="55" t="s">
        <v>129</v>
      </c>
      <c r="B30" s="56" t="s">
        <v>130</v>
      </c>
      <c r="C30" s="84">
        <v>500</v>
      </c>
      <c r="D30" s="84">
        <v>500</v>
      </c>
      <c r="E30" s="84">
        <v>0</v>
      </c>
      <c r="F30" s="84"/>
    </row>
    <row r="31" spans="1:6" x14ac:dyDescent="0.25">
      <c r="A31" s="53" t="s">
        <v>131</v>
      </c>
      <c r="B31" s="54" t="s">
        <v>132</v>
      </c>
      <c r="C31" s="83">
        <f>C32+C33+C34+C35+C36+C37</f>
        <v>1293500</v>
      </c>
      <c r="D31" s="83">
        <f>D32+D33+D34+D35+D36+D37</f>
        <v>1293500</v>
      </c>
      <c r="E31" s="83">
        <f>E32+E33+E34+E35+E36+E37</f>
        <v>688428.89</v>
      </c>
      <c r="F31" s="83">
        <f>(E31*100)/D31</f>
        <v>53.222179358330109</v>
      </c>
    </row>
    <row r="32" spans="1:6" x14ac:dyDescent="0.25">
      <c r="A32" s="55" t="s">
        <v>133</v>
      </c>
      <c r="B32" s="56" t="s">
        <v>134</v>
      </c>
      <c r="C32" s="84">
        <v>80700</v>
      </c>
      <c r="D32" s="84">
        <v>80700</v>
      </c>
      <c r="E32" s="84">
        <v>48499.6</v>
      </c>
      <c r="F32" s="84"/>
    </row>
    <row r="33" spans="1:6" x14ac:dyDescent="0.25">
      <c r="A33" s="55" t="s">
        <v>135</v>
      </c>
      <c r="B33" s="56" t="s">
        <v>136</v>
      </c>
      <c r="C33" s="84">
        <v>680200</v>
      </c>
      <c r="D33" s="84">
        <v>680200</v>
      </c>
      <c r="E33" s="84">
        <v>396889.34</v>
      </c>
      <c r="F33" s="84"/>
    </row>
    <row r="34" spans="1:6" x14ac:dyDescent="0.25">
      <c r="A34" s="55" t="s">
        <v>137</v>
      </c>
      <c r="B34" s="56" t="s">
        <v>138</v>
      </c>
      <c r="C34" s="84">
        <v>476100</v>
      </c>
      <c r="D34" s="84">
        <v>476100</v>
      </c>
      <c r="E34" s="84">
        <v>174223.67</v>
      </c>
      <c r="F34" s="84"/>
    </row>
    <row r="35" spans="1:6" x14ac:dyDescent="0.25">
      <c r="A35" s="55" t="s">
        <v>139</v>
      </c>
      <c r="B35" s="56" t="s">
        <v>140</v>
      </c>
      <c r="C35" s="84">
        <v>35000</v>
      </c>
      <c r="D35" s="84">
        <v>35000</v>
      </c>
      <c r="E35" s="84">
        <v>35397.300000000003</v>
      </c>
      <c r="F35" s="84"/>
    </row>
    <row r="36" spans="1:6" x14ac:dyDescent="0.25">
      <c r="A36" s="55" t="s">
        <v>141</v>
      </c>
      <c r="B36" s="56" t="s">
        <v>142</v>
      </c>
      <c r="C36" s="84">
        <v>10000</v>
      </c>
      <c r="D36" s="84">
        <v>10000</v>
      </c>
      <c r="E36" s="84">
        <v>25689.08</v>
      </c>
      <c r="F36" s="84"/>
    </row>
    <row r="37" spans="1:6" x14ac:dyDescent="0.25">
      <c r="A37" s="55" t="s">
        <v>143</v>
      </c>
      <c r="B37" s="56" t="s">
        <v>144</v>
      </c>
      <c r="C37" s="84">
        <v>11500</v>
      </c>
      <c r="D37" s="84">
        <v>11500</v>
      </c>
      <c r="E37" s="84">
        <v>7729.9</v>
      </c>
      <c r="F37" s="84"/>
    </row>
    <row r="38" spans="1:6" x14ac:dyDescent="0.25">
      <c r="A38" s="53" t="s">
        <v>145</v>
      </c>
      <c r="B38" s="54" t="s">
        <v>146</v>
      </c>
      <c r="C38" s="83">
        <f>C39+C40+C41+C42+C43+C44+C45+C46</f>
        <v>251900</v>
      </c>
      <c r="D38" s="83">
        <f>D39+D40+D41+D42+D43+D44+D45+D46</f>
        <v>251900</v>
      </c>
      <c r="E38" s="83">
        <f>E39+E40+E41+E42+E43+E44+E45+E46</f>
        <v>169845.46000000002</v>
      </c>
      <c r="F38" s="83">
        <f>(E38*100)/D38</f>
        <v>67.425748312822563</v>
      </c>
    </row>
    <row r="39" spans="1:6" x14ac:dyDescent="0.25">
      <c r="A39" s="55" t="s">
        <v>147</v>
      </c>
      <c r="B39" s="56" t="s">
        <v>148</v>
      </c>
      <c r="C39" s="84">
        <v>12200</v>
      </c>
      <c r="D39" s="84">
        <v>12200</v>
      </c>
      <c r="E39" s="84">
        <v>8523.7900000000009</v>
      </c>
      <c r="F39" s="84"/>
    </row>
    <row r="40" spans="1:6" x14ac:dyDescent="0.25">
      <c r="A40" s="55" t="s">
        <v>149</v>
      </c>
      <c r="B40" s="56" t="s">
        <v>150</v>
      </c>
      <c r="C40" s="84">
        <v>35100</v>
      </c>
      <c r="D40" s="84">
        <v>35100</v>
      </c>
      <c r="E40" s="84">
        <v>32727.65</v>
      </c>
      <c r="F40" s="84"/>
    </row>
    <row r="41" spans="1:6" x14ac:dyDescent="0.25">
      <c r="A41" s="55" t="s">
        <v>151</v>
      </c>
      <c r="B41" s="56" t="s">
        <v>152</v>
      </c>
      <c r="C41" s="84">
        <v>5200</v>
      </c>
      <c r="D41" s="84">
        <v>5200</v>
      </c>
      <c r="E41" s="84">
        <v>2757.7</v>
      </c>
      <c r="F41" s="84"/>
    </row>
    <row r="42" spans="1:6" x14ac:dyDescent="0.25">
      <c r="A42" s="55" t="s">
        <v>153</v>
      </c>
      <c r="B42" s="56" t="s">
        <v>154</v>
      </c>
      <c r="C42" s="84">
        <v>143300</v>
      </c>
      <c r="D42" s="84">
        <v>143300</v>
      </c>
      <c r="E42" s="84">
        <v>64346.79</v>
      </c>
      <c r="F42" s="84"/>
    </row>
    <row r="43" spans="1:6" x14ac:dyDescent="0.25">
      <c r="A43" s="55" t="s">
        <v>155</v>
      </c>
      <c r="B43" s="56" t="s">
        <v>156</v>
      </c>
      <c r="C43" s="84">
        <v>5100</v>
      </c>
      <c r="D43" s="84">
        <v>5100</v>
      </c>
      <c r="E43" s="84">
        <v>8052.27</v>
      </c>
      <c r="F43" s="84"/>
    </row>
    <row r="44" spans="1:6" x14ac:dyDescent="0.25">
      <c r="A44" s="55" t="s">
        <v>157</v>
      </c>
      <c r="B44" s="56" t="s">
        <v>158</v>
      </c>
      <c r="C44" s="84">
        <v>19200</v>
      </c>
      <c r="D44" s="84">
        <v>19200</v>
      </c>
      <c r="E44" s="84">
        <v>11333.94</v>
      </c>
      <c r="F44" s="84"/>
    </row>
    <row r="45" spans="1:6" x14ac:dyDescent="0.25">
      <c r="A45" s="55" t="s">
        <v>159</v>
      </c>
      <c r="B45" s="56" t="s">
        <v>160</v>
      </c>
      <c r="C45" s="84">
        <v>11900</v>
      </c>
      <c r="D45" s="84">
        <v>11900</v>
      </c>
      <c r="E45" s="84">
        <v>3567</v>
      </c>
      <c r="F45" s="84"/>
    </row>
    <row r="46" spans="1:6" x14ac:dyDescent="0.25">
      <c r="A46" s="55" t="s">
        <v>161</v>
      </c>
      <c r="B46" s="56" t="s">
        <v>162</v>
      </c>
      <c r="C46" s="84">
        <v>19900</v>
      </c>
      <c r="D46" s="84">
        <v>19900</v>
      </c>
      <c r="E46" s="84">
        <v>38536.32</v>
      </c>
      <c r="F46" s="84"/>
    </row>
    <row r="47" spans="1:6" x14ac:dyDescent="0.25">
      <c r="A47" s="53" t="s">
        <v>163</v>
      </c>
      <c r="B47" s="54" t="s">
        <v>164</v>
      </c>
      <c r="C47" s="83">
        <f>C48+C49+C50+C51+C52</f>
        <v>141700</v>
      </c>
      <c r="D47" s="83">
        <f>D48+D49+D50+D51+D52</f>
        <v>141700</v>
      </c>
      <c r="E47" s="83">
        <f>E48+E49+E50+E51+E52</f>
        <v>84597.34</v>
      </c>
      <c r="F47" s="83">
        <f>(E47*100)/D47</f>
        <v>59.701721947776996</v>
      </c>
    </row>
    <row r="48" spans="1:6" x14ac:dyDescent="0.25">
      <c r="A48" s="55" t="s">
        <v>165</v>
      </c>
      <c r="B48" s="56" t="s">
        <v>166</v>
      </c>
      <c r="C48" s="84">
        <v>134000</v>
      </c>
      <c r="D48" s="84">
        <v>134000</v>
      </c>
      <c r="E48" s="84">
        <v>76979.25</v>
      </c>
      <c r="F48" s="84"/>
    </row>
    <row r="49" spans="1:6" x14ac:dyDescent="0.25">
      <c r="A49" s="55" t="s">
        <v>167</v>
      </c>
      <c r="B49" s="56" t="s">
        <v>168</v>
      </c>
      <c r="C49" s="84">
        <v>4400</v>
      </c>
      <c r="D49" s="84">
        <v>4400</v>
      </c>
      <c r="E49" s="84">
        <v>4741.6099999999997</v>
      </c>
      <c r="F49" s="84"/>
    </row>
    <row r="50" spans="1:6" x14ac:dyDescent="0.25">
      <c r="A50" s="55" t="s">
        <v>169</v>
      </c>
      <c r="B50" s="56" t="s">
        <v>170</v>
      </c>
      <c r="C50" s="84">
        <v>0</v>
      </c>
      <c r="D50" s="84">
        <v>0</v>
      </c>
      <c r="E50" s="84">
        <v>521.25</v>
      </c>
      <c r="F50" s="84"/>
    </row>
    <row r="51" spans="1:6" x14ac:dyDescent="0.25">
      <c r="A51" s="55" t="s">
        <v>171</v>
      </c>
      <c r="B51" s="56" t="s">
        <v>172</v>
      </c>
      <c r="C51" s="84">
        <v>200</v>
      </c>
      <c r="D51" s="84">
        <v>200</v>
      </c>
      <c r="E51" s="84">
        <v>2000</v>
      </c>
      <c r="F51" s="84"/>
    </row>
    <row r="52" spans="1:6" x14ac:dyDescent="0.25">
      <c r="A52" s="55" t="s">
        <v>173</v>
      </c>
      <c r="B52" s="56" t="s">
        <v>164</v>
      </c>
      <c r="C52" s="84">
        <v>3100</v>
      </c>
      <c r="D52" s="84">
        <v>3100</v>
      </c>
      <c r="E52" s="84">
        <v>355.23</v>
      </c>
      <c r="F52" s="84"/>
    </row>
    <row r="53" spans="1:6" x14ac:dyDescent="0.25">
      <c r="A53" s="51" t="s">
        <v>174</v>
      </c>
      <c r="B53" s="52" t="s">
        <v>175</v>
      </c>
      <c r="C53" s="82">
        <f t="shared" ref="C53:E54" si="1">C54</f>
        <v>600</v>
      </c>
      <c r="D53" s="82">
        <f t="shared" si="1"/>
        <v>600</v>
      </c>
      <c r="E53" s="82">
        <f t="shared" si="1"/>
        <v>1783.69</v>
      </c>
      <c r="F53" s="81">
        <f>(E53*100)/D53</f>
        <v>297.28166666666669</v>
      </c>
    </row>
    <row r="54" spans="1:6" x14ac:dyDescent="0.25">
      <c r="A54" s="53" t="s">
        <v>176</v>
      </c>
      <c r="B54" s="54" t="s">
        <v>177</v>
      </c>
      <c r="C54" s="83">
        <f t="shared" si="1"/>
        <v>600</v>
      </c>
      <c r="D54" s="83">
        <f t="shared" si="1"/>
        <v>600</v>
      </c>
      <c r="E54" s="83">
        <f t="shared" si="1"/>
        <v>1783.69</v>
      </c>
      <c r="F54" s="83">
        <f>(E54*100)/D54</f>
        <v>297.28166666666669</v>
      </c>
    </row>
    <row r="55" spans="1:6" x14ac:dyDescent="0.25">
      <c r="A55" s="55" t="s">
        <v>178</v>
      </c>
      <c r="B55" s="56" t="s">
        <v>179</v>
      </c>
      <c r="C55" s="84">
        <v>600</v>
      </c>
      <c r="D55" s="84">
        <v>600</v>
      </c>
      <c r="E55" s="84">
        <v>1783.69</v>
      </c>
      <c r="F55" s="84"/>
    </row>
    <row r="56" spans="1:6" x14ac:dyDescent="0.25">
      <c r="A56" s="49" t="s">
        <v>186</v>
      </c>
      <c r="B56" s="50" t="s">
        <v>187</v>
      </c>
      <c r="C56" s="80">
        <f>C57+C65</f>
        <v>2520000</v>
      </c>
      <c r="D56" s="80">
        <f>D57+D65</f>
        <v>2743399</v>
      </c>
      <c r="E56" s="80">
        <f>E57+E65</f>
        <v>1016534.9099999999</v>
      </c>
      <c r="F56" s="81">
        <f>(E56*100)/D56</f>
        <v>37.053848528777614</v>
      </c>
    </row>
    <row r="57" spans="1:6" x14ac:dyDescent="0.25">
      <c r="A57" s="51" t="s">
        <v>188</v>
      </c>
      <c r="B57" s="52" t="s">
        <v>189</v>
      </c>
      <c r="C57" s="82">
        <f>C58+C63</f>
        <v>120000</v>
      </c>
      <c r="D57" s="82">
        <f>D58+D63</f>
        <v>303399</v>
      </c>
      <c r="E57" s="82">
        <f>E58+E63</f>
        <v>283466.95999999996</v>
      </c>
      <c r="F57" s="81">
        <f>(E57*100)/D57</f>
        <v>93.430420007976281</v>
      </c>
    </row>
    <row r="58" spans="1:6" x14ac:dyDescent="0.25">
      <c r="A58" s="53" t="s">
        <v>190</v>
      </c>
      <c r="B58" s="54" t="s">
        <v>191</v>
      </c>
      <c r="C58" s="83">
        <f>C59+C60+C61+C62</f>
        <v>120000</v>
      </c>
      <c r="D58" s="83">
        <f>D59+D60+D61+D62</f>
        <v>143399</v>
      </c>
      <c r="E58" s="83">
        <f>E59+E60+E61+E62</f>
        <v>77341.959999999992</v>
      </c>
      <c r="F58" s="83">
        <f>(E58*100)/D58</f>
        <v>53.934797313788792</v>
      </c>
    </row>
    <row r="59" spans="1:6" x14ac:dyDescent="0.25">
      <c r="A59" s="55" t="s">
        <v>192</v>
      </c>
      <c r="B59" s="56" t="s">
        <v>193</v>
      </c>
      <c r="C59" s="84">
        <v>45000</v>
      </c>
      <c r="D59" s="84">
        <v>45000</v>
      </c>
      <c r="E59" s="84">
        <v>14055.55</v>
      </c>
      <c r="F59" s="84"/>
    </row>
    <row r="60" spans="1:6" x14ac:dyDescent="0.25">
      <c r="A60" s="55" t="s">
        <v>194</v>
      </c>
      <c r="B60" s="56" t="s">
        <v>195</v>
      </c>
      <c r="C60" s="84">
        <v>0</v>
      </c>
      <c r="D60" s="84">
        <v>0</v>
      </c>
      <c r="E60" s="84">
        <v>24584.91</v>
      </c>
      <c r="F60" s="84"/>
    </row>
    <row r="61" spans="1:6" x14ac:dyDescent="0.25">
      <c r="A61" s="55" t="s">
        <v>200</v>
      </c>
      <c r="B61" s="56" t="s">
        <v>201</v>
      </c>
      <c r="C61" s="84">
        <v>40000</v>
      </c>
      <c r="D61" s="84">
        <v>63399</v>
      </c>
      <c r="E61" s="84">
        <v>22886.53</v>
      </c>
      <c r="F61" s="84"/>
    </row>
    <row r="62" spans="1:6" x14ac:dyDescent="0.25">
      <c r="A62" s="55" t="s">
        <v>204</v>
      </c>
      <c r="B62" s="56" t="s">
        <v>205</v>
      </c>
      <c r="C62" s="84">
        <v>35000</v>
      </c>
      <c r="D62" s="84">
        <v>35000</v>
      </c>
      <c r="E62" s="84">
        <v>15814.97</v>
      </c>
      <c r="F62" s="84"/>
    </row>
    <row r="63" spans="1:6" x14ac:dyDescent="0.25">
      <c r="A63" s="53" t="s">
        <v>206</v>
      </c>
      <c r="B63" s="54" t="s">
        <v>207</v>
      </c>
      <c r="C63" s="83">
        <f>C64</f>
        <v>0</v>
      </c>
      <c r="D63" s="83">
        <f>D64</f>
        <v>160000</v>
      </c>
      <c r="E63" s="83">
        <f>E64</f>
        <v>206125</v>
      </c>
      <c r="F63" s="83">
        <f>(E63*100)/D63</f>
        <v>128.828125</v>
      </c>
    </row>
    <row r="64" spans="1:6" x14ac:dyDescent="0.25">
      <c r="A64" s="55" t="s">
        <v>208</v>
      </c>
      <c r="B64" s="56" t="s">
        <v>209</v>
      </c>
      <c r="C64" s="84">
        <v>0</v>
      </c>
      <c r="D64" s="84">
        <v>160000</v>
      </c>
      <c r="E64" s="84">
        <v>206125</v>
      </c>
      <c r="F64" s="84"/>
    </row>
    <row r="65" spans="1:6" x14ac:dyDescent="0.25">
      <c r="A65" s="51" t="s">
        <v>214</v>
      </c>
      <c r="B65" s="52" t="s">
        <v>215</v>
      </c>
      <c r="C65" s="82">
        <f t="shared" ref="C65:E66" si="2">C66</f>
        <v>2400000</v>
      </c>
      <c r="D65" s="82">
        <f t="shared" si="2"/>
        <v>2440000</v>
      </c>
      <c r="E65" s="82">
        <f t="shared" si="2"/>
        <v>733067.95</v>
      </c>
      <c r="F65" s="81">
        <f>(E65*100)/D65</f>
        <v>30.043768442622952</v>
      </c>
    </row>
    <row r="66" spans="1:6" x14ac:dyDescent="0.25">
      <c r="A66" s="53" t="s">
        <v>216</v>
      </c>
      <c r="B66" s="54" t="s">
        <v>217</v>
      </c>
      <c r="C66" s="83">
        <f t="shared" si="2"/>
        <v>2400000</v>
      </c>
      <c r="D66" s="83">
        <f t="shared" si="2"/>
        <v>2440000</v>
      </c>
      <c r="E66" s="83">
        <f t="shared" si="2"/>
        <v>733067.95</v>
      </c>
      <c r="F66" s="83">
        <f>(E66*100)/D66</f>
        <v>30.043768442622952</v>
      </c>
    </row>
    <row r="67" spans="1:6" x14ac:dyDescent="0.25">
      <c r="A67" s="55" t="s">
        <v>218</v>
      </c>
      <c r="B67" s="56" t="s">
        <v>217</v>
      </c>
      <c r="C67" s="84">
        <v>2400000</v>
      </c>
      <c r="D67" s="84">
        <v>2440000</v>
      </c>
      <c r="E67" s="84">
        <v>733067.95</v>
      </c>
      <c r="F67" s="84"/>
    </row>
    <row r="68" spans="1:6" x14ac:dyDescent="0.25">
      <c r="A68" s="49" t="s">
        <v>50</v>
      </c>
      <c r="B68" s="50" t="s">
        <v>51</v>
      </c>
      <c r="C68" s="80">
        <f t="shared" ref="C68:E69" si="3">C69</f>
        <v>10884790</v>
      </c>
      <c r="D68" s="80">
        <f t="shared" si="3"/>
        <v>11108189</v>
      </c>
      <c r="E68" s="80">
        <f t="shared" si="3"/>
        <v>5672208.6699999999</v>
      </c>
      <c r="F68" s="81">
        <f>(E68*100)/D68</f>
        <v>51.063307169152417</v>
      </c>
    </row>
    <row r="69" spans="1:6" x14ac:dyDescent="0.25">
      <c r="A69" s="51" t="s">
        <v>86</v>
      </c>
      <c r="B69" s="52" t="s">
        <v>87</v>
      </c>
      <c r="C69" s="82">
        <f t="shared" si="3"/>
        <v>10884790</v>
      </c>
      <c r="D69" s="82">
        <f t="shared" si="3"/>
        <v>11108189</v>
      </c>
      <c r="E69" s="82">
        <f t="shared" si="3"/>
        <v>5672208.6699999999</v>
      </c>
      <c r="F69" s="81">
        <f>(E69*100)/D69</f>
        <v>51.063307169152417</v>
      </c>
    </row>
    <row r="70" spans="1:6" ht="26.4" x14ac:dyDescent="0.25">
      <c r="A70" s="53" t="s">
        <v>88</v>
      </c>
      <c r="B70" s="54" t="s">
        <v>89</v>
      </c>
      <c r="C70" s="83">
        <f>C71+C72</f>
        <v>10884790</v>
      </c>
      <c r="D70" s="83">
        <f>D71+D72</f>
        <v>11108189</v>
      </c>
      <c r="E70" s="83">
        <f>E71+E72</f>
        <v>5672208.6699999999</v>
      </c>
      <c r="F70" s="83">
        <f>(E70*100)/D70</f>
        <v>51.063307169152417</v>
      </c>
    </row>
    <row r="71" spans="1:6" x14ac:dyDescent="0.25">
      <c r="A71" s="55" t="s">
        <v>90</v>
      </c>
      <c r="B71" s="56" t="s">
        <v>91</v>
      </c>
      <c r="C71" s="84">
        <v>8364790</v>
      </c>
      <c r="D71" s="84">
        <v>8364790</v>
      </c>
      <c r="E71" s="84">
        <v>4655673.76</v>
      </c>
      <c r="F71" s="84"/>
    </row>
    <row r="72" spans="1:6" ht="26.4" x14ac:dyDescent="0.25">
      <c r="A72" s="55" t="s">
        <v>92</v>
      </c>
      <c r="B72" s="56" t="s">
        <v>93</v>
      </c>
      <c r="C72" s="84">
        <v>2520000</v>
      </c>
      <c r="D72" s="84">
        <v>2743399</v>
      </c>
      <c r="E72" s="84">
        <v>1016534.91</v>
      </c>
      <c r="F72" s="84"/>
    </row>
    <row r="73" spans="1:6" x14ac:dyDescent="0.25">
      <c r="A73" s="48" t="s">
        <v>238</v>
      </c>
      <c r="B73" s="48" t="s">
        <v>247</v>
      </c>
      <c r="C73" s="78">
        <f t="shared" ref="C73:E76" si="4">C74</f>
        <v>71200</v>
      </c>
      <c r="D73" s="78">
        <f t="shared" si="4"/>
        <v>71200</v>
      </c>
      <c r="E73" s="78">
        <f t="shared" si="4"/>
        <v>18789.25</v>
      </c>
      <c r="F73" s="79">
        <f>(E73*100)/D73</f>
        <v>26.389396067415731</v>
      </c>
    </row>
    <row r="74" spans="1:6" x14ac:dyDescent="0.25">
      <c r="A74" s="49" t="s">
        <v>100</v>
      </c>
      <c r="B74" s="50" t="s">
        <v>101</v>
      </c>
      <c r="C74" s="80">
        <f t="shared" si="4"/>
        <v>71200</v>
      </c>
      <c r="D74" s="80">
        <f t="shared" si="4"/>
        <v>71200</v>
      </c>
      <c r="E74" s="80">
        <f t="shared" si="4"/>
        <v>18789.25</v>
      </c>
      <c r="F74" s="81">
        <f>(E74*100)/D74</f>
        <v>26.389396067415731</v>
      </c>
    </row>
    <row r="75" spans="1:6" x14ac:dyDescent="0.25">
      <c r="A75" s="51" t="s">
        <v>180</v>
      </c>
      <c r="B75" s="52" t="s">
        <v>181</v>
      </c>
      <c r="C75" s="82">
        <f t="shared" si="4"/>
        <v>71200</v>
      </c>
      <c r="D75" s="82">
        <f t="shared" si="4"/>
        <v>71200</v>
      </c>
      <c r="E75" s="82">
        <f t="shared" si="4"/>
        <v>18789.25</v>
      </c>
      <c r="F75" s="81">
        <f>(E75*100)/D75</f>
        <v>26.389396067415731</v>
      </c>
    </row>
    <row r="76" spans="1:6" x14ac:dyDescent="0.25">
      <c r="A76" s="53" t="s">
        <v>182</v>
      </c>
      <c r="B76" s="54" t="s">
        <v>183</v>
      </c>
      <c r="C76" s="83">
        <f t="shared" si="4"/>
        <v>71200</v>
      </c>
      <c r="D76" s="83">
        <f t="shared" si="4"/>
        <v>71200</v>
      </c>
      <c r="E76" s="83">
        <f t="shared" si="4"/>
        <v>18789.25</v>
      </c>
      <c r="F76" s="83">
        <f>(E76*100)/D76</f>
        <v>26.389396067415731</v>
      </c>
    </row>
    <row r="77" spans="1:6" x14ac:dyDescent="0.25">
      <c r="A77" s="55" t="s">
        <v>184</v>
      </c>
      <c r="B77" s="56" t="s">
        <v>185</v>
      </c>
      <c r="C77" s="84">
        <v>71200</v>
      </c>
      <c r="D77" s="84">
        <v>71200</v>
      </c>
      <c r="E77" s="84">
        <v>18789.25</v>
      </c>
      <c r="F77" s="84"/>
    </row>
    <row r="78" spans="1:6" x14ac:dyDescent="0.25">
      <c r="A78" s="49" t="s">
        <v>50</v>
      </c>
      <c r="B78" s="50" t="s">
        <v>51</v>
      </c>
      <c r="C78" s="80">
        <f t="shared" ref="C78:E80" si="5">C79</f>
        <v>71019</v>
      </c>
      <c r="D78" s="80">
        <f t="shared" si="5"/>
        <v>71019</v>
      </c>
      <c r="E78" s="80">
        <f t="shared" si="5"/>
        <v>18789.25</v>
      </c>
      <c r="F78" s="81">
        <f>(E78*100)/D78</f>
        <v>26.456652445120319</v>
      </c>
    </row>
    <row r="79" spans="1:6" x14ac:dyDescent="0.25">
      <c r="A79" s="51" t="s">
        <v>52</v>
      </c>
      <c r="B79" s="52" t="s">
        <v>53</v>
      </c>
      <c r="C79" s="82">
        <f t="shared" si="5"/>
        <v>71019</v>
      </c>
      <c r="D79" s="82">
        <f t="shared" si="5"/>
        <v>71019</v>
      </c>
      <c r="E79" s="82">
        <f t="shared" si="5"/>
        <v>18789.25</v>
      </c>
      <c r="F79" s="81">
        <f>(E79*100)/D79</f>
        <v>26.456652445120319</v>
      </c>
    </row>
    <row r="80" spans="1:6" x14ac:dyDescent="0.25">
      <c r="A80" s="53" t="s">
        <v>54</v>
      </c>
      <c r="B80" s="54" t="s">
        <v>55</v>
      </c>
      <c r="C80" s="83">
        <f t="shared" si="5"/>
        <v>71019</v>
      </c>
      <c r="D80" s="83">
        <f t="shared" si="5"/>
        <v>71019</v>
      </c>
      <c r="E80" s="83">
        <f t="shared" si="5"/>
        <v>18789.25</v>
      </c>
      <c r="F80" s="83">
        <f>(E80*100)/D80</f>
        <v>26.456652445120319</v>
      </c>
    </row>
    <row r="81" spans="1:6" x14ac:dyDescent="0.25">
      <c r="A81" s="55" t="s">
        <v>56</v>
      </c>
      <c r="B81" s="56" t="s">
        <v>57</v>
      </c>
      <c r="C81" s="84">
        <v>71019</v>
      </c>
      <c r="D81" s="84">
        <v>71019</v>
      </c>
      <c r="E81" s="84">
        <v>18789.25</v>
      </c>
      <c r="F81" s="84"/>
    </row>
    <row r="82" spans="1:6" ht="39.6" x14ac:dyDescent="0.25">
      <c r="A82" s="47" t="s">
        <v>248</v>
      </c>
      <c r="B82" s="47" t="s">
        <v>249</v>
      </c>
      <c r="C82" s="47" t="s">
        <v>43</v>
      </c>
      <c r="D82" s="47" t="s">
        <v>243</v>
      </c>
      <c r="E82" s="47" t="s">
        <v>244</v>
      </c>
      <c r="F82" s="47" t="s">
        <v>245</v>
      </c>
    </row>
    <row r="83" spans="1:6" x14ac:dyDescent="0.25">
      <c r="A83" s="48" t="s">
        <v>102</v>
      </c>
      <c r="B83" s="48" t="s">
        <v>250</v>
      </c>
      <c r="C83" s="78">
        <f>C84+C112</f>
        <v>798620</v>
      </c>
      <c r="D83" s="78">
        <f>D84+D112</f>
        <v>798620</v>
      </c>
      <c r="E83" s="78">
        <f>E84+E112</f>
        <v>364653.44</v>
      </c>
      <c r="F83" s="79">
        <f>(E83*100)/D83</f>
        <v>45.66044426635947</v>
      </c>
    </row>
    <row r="84" spans="1:6" x14ac:dyDescent="0.25">
      <c r="A84" s="49" t="s">
        <v>100</v>
      </c>
      <c r="B84" s="50" t="s">
        <v>101</v>
      </c>
      <c r="C84" s="80">
        <f>C85+C109</f>
        <v>781820</v>
      </c>
      <c r="D84" s="80">
        <f>D85+D109</f>
        <v>781820</v>
      </c>
      <c r="E84" s="80">
        <f>E85+E109</f>
        <v>316470.67</v>
      </c>
      <c r="F84" s="81">
        <f>(E84*100)/D84</f>
        <v>40.478712491366302</v>
      </c>
    </row>
    <row r="85" spans="1:6" x14ac:dyDescent="0.25">
      <c r="A85" s="51" t="s">
        <v>121</v>
      </c>
      <c r="B85" s="52" t="s">
        <v>122</v>
      </c>
      <c r="C85" s="82">
        <f>C86+C89+C96+C104</f>
        <v>778020</v>
      </c>
      <c r="D85" s="82">
        <f>D86+D89+D96+D104</f>
        <v>778020</v>
      </c>
      <c r="E85" s="82">
        <f>E86+E89+E96+E104</f>
        <v>315203.84999999998</v>
      </c>
      <c r="F85" s="81">
        <f>(E85*100)/D85</f>
        <v>40.513592195573374</v>
      </c>
    </row>
    <row r="86" spans="1:6" x14ac:dyDescent="0.25">
      <c r="A86" s="53" t="s">
        <v>123</v>
      </c>
      <c r="B86" s="54" t="s">
        <v>124</v>
      </c>
      <c r="C86" s="83">
        <f>C87+C88</f>
        <v>450</v>
      </c>
      <c r="D86" s="83">
        <f>D87+D88</f>
        <v>450</v>
      </c>
      <c r="E86" s="83">
        <f>E87+E88</f>
        <v>0</v>
      </c>
      <c r="F86" s="83">
        <f>(E86*100)/D86</f>
        <v>0</v>
      </c>
    </row>
    <row r="87" spans="1:6" x14ac:dyDescent="0.25">
      <c r="A87" s="55" t="s">
        <v>125</v>
      </c>
      <c r="B87" s="56" t="s">
        <v>126</v>
      </c>
      <c r="C87" s="84">
        <v>150</v>
      </c>
      <c r="D87" s="84">
        <v>150</v>
      </c>
      <c r="E87" s="84">
        <v>0</v>
      </c>
      <c r="F87" s="84"/>
    </row>
    <row r="88" spans="1:6" x14ac:dyDescent="0.25">
      <c r="A88" s="55" t="s">
        <v>129</v>
      </c>
      <c r="B88" s="56" t="s">
        <v>130</v>
      </c>
      <c r="C88" s="84">
        <v>300</v>
      </c>
      <c r="D88" s="84">
        <v>300</v>
      </c>
      <c r="E88" s="84">
        <v>0</v>
      </c>
      <c r="F88" s="84"/>
    </row>
    <row r="89" spans="1:6" x14ac:dyDescent="0.25">
      <c r="A89" s="53" t="s">
        <v>131</v>
      </c>
      <c r="B89" s="54" t="s">
        <v>132</v>
      </c>
      <c r="C89" s="83">
        <f>C90+C91+C92+C93+C94+C95</f>
        <v>579000</v>
      </c>
      <c r="D89" s="83">
        <f>D90+D91+D92+D93+D94+D95</f>
        <v>579000</v>
      </c>
      <c r="E89" s="83">
        <f>E90+E91+E92+E93+E94+E95</f>
        <v>230513.35</v>
      </c>
      <c r="F89" s="83">
        <f>(E89*100)/D89</f>
        <v>39.81232297063903</v>
      </c>
    </row>
    <row r="90" spans="1:6" x14ac:dyDescent="0.25">
      <c r="A90" s="55" t="s">
        <v>133</v>
      </c>
      <c r="B90" s="56" t="s">
        <v>134</v>
      </c>
      <c r="C90" s="84">
        <v>11400</v>
      </c>
      <c r="D90" s="84">
        <v>11400</v>
      </c>
      <c r="E90" s="84">
        <v>2401.6999999999998</v>
      </c>
      <c r="F90" s="84"/>
    </row>
    <row r="91" spans="1:6" x14ac:dyDescent="0.25">
      <c r="A91" s="55" t="s">
        <v>135</v>
      </c>
      <c r="B91" s="56" t="s">
        <v>136</v>
      </c>
      <c r="C91" s="84">
        <v>450000</v>
      </c>
      <c r="D91" s="84">
        <v>450000</v>
      </c>
      <c r="E91" s="84">
        <v>176541.77</v>
      </c>
      <c r="F91" s="84"/>
    </row>
    <row r="92" spans="1:6" x14ac:dyDescent="0.25">
      <c r="A92" s="55" t="s">
        <v>137</v>
      </c>
      <c r="B92" s="56" t="s">
        <v>138</v>
      </c>
      <c r="C92" s="84">
        <v>75200</v>
      </c>
      <c r="D92" s="84">
        <v>75200</v>
      </c>
      <c r="E92" s="84">
        <v>33642.31</v>
      </c>
      <c r="F92" s="84"/>
    </row>
    <row r="93" spans="1:6" x14ac:dyDescent="0.25">
      <c r="A93" s="55" t="s">
        <v>139</v>
      </c>
      <c r="B93" s="56" t="s">
        <v>140</v>
      </c>
      <c r="C93" s="84">
        <v>20700</v>
      </c>
      <c r="D93" s="84">
        <v>20700</v>
      </c>
      <c r="E93" s="84">
        <v>12718.97</v>
      </c>
      <c r="F93" s="84"/>
    </row>
    <row r="94" spans="1:6" x14ac:dyDescent="0.25">
      <c r="A94" s="55" t="s">
        <v>141</v>
      </c>
      <c r="B94" s="56" t="s">
        <v>142</v>
      </c>
      <c r="C94" s="84">
        <v>16000</v>
      </c>
      <c r="D94" s="84">
        <v>16000</v>
      </c>
      <c r="E94" s="84">
        <v>4160.62</v>
      </c>
      <c r="F94" s="84"/>
    </row>
    <row r="95" spans="1:6" x14ac:dyDescent="0.25">
      <c r="A95" s="55" t="s">
        <v>143</v>
      </c>
      <c r="B95" s="56" t="s">
        <v>144</v>
      </c>
      <c r="C95" s="84">
        <v>5700</v>
      </c>
      <c r="D95" s="84">
        <v>5700</v>
      </c>
      <c r="E95" s="84">
        <v>1047.98</v>
      </c>
      <c r="F95" s="84"/>
    </row>
    <row r="96" spans="1:6" x14ac:dyDescent="0.25">
      <c r="A96" s="53" t="s">
        <v>145</v>
      </c>
      <c r="B96" s="54" t="s">
        <v>146</v>
      </c>
      <c r="C96" s="83">
        <f>C97+C98+C99+C100+C101+C102+C103</f>
        <v>66300</v>
      </c>
      <c r="D96" s="83">
        <f>D97+D98+D99+D100+D101+D102+D103</f>
        <v>66300</v>
      </c>
      <c r="E96" s="83">
        <f>E97+E98+E99+E100+E101+E102+E103</f>
        <v>28772.93</v>
      </c>
      <c r="F96" s="83">
        <f>(E96*100)/D96</f>
        <v>43.398084464555055</v>
      </c>
    </row>
    <row r="97" spans="1:6" x14ac:dyDescent="0.25">
      <c r="A97" s="55" t="s">
        <v>147</v>
      </c>
      <c r="B97" s="56" t="s">
        <v>148</v>
      </c>
      <c r="C97" s="84">
        <v>100</v>
      </c>
      <c r="D97" s="84">
        <v>100</v>
      </c>
      <c r="E97" s="84">
        <v>1079.4000000000001</v>
      </c>
      <c r="F97" s="84"/>
    </row>
    <row r="98" spans="1:6" x14ac:dyDescent="0.25">
      <c r="A98" s="55" t="s">
        <v>149</v>
      </c>
      <c r="B98" s="56" t="s">
        <v>150</v>
      </c>
      <c r="C98" s="84">
        <v>21000</v>
      </c>
      <c r="D98" s="84">
        <v>21000</v>
      </c>
      <c r="E98" s="84">
        <v>12255.66</v>
      </c>
      <c r="F98" s="84"/>
    </row>
    <row r="99" spans="1:6" x14ac:dyDescent="0.25">
      <c r="A99" s="55" t="s">
        <v>151</v>
      </c>
      <c r="B99" s="56" t="s">
        <v>152</v>
      </c>
      <c r="C99" s="84">
        <v>1800</v>
      </c>
      <c r="D99" s="84">
        <v>1800</v>
      </c>
      <c r="E99" s="84">
        <v>995.4</v>
      </c>
      <c r="F99" s="84"/>
    </row>
    <row r="100" spans="1:6" x14ac:dyDescent="0.25">
      <c r="A100" s="55" t="s">
        <v>153</v>
      </c>
      <c r="B100" s="56" t="s">
        <v>154</v>
      </c>
      <c r="C100" s="84">
        <v>15500</v>
      </c>
      <c r="D100" s="84">
        <v>15500</v>
      </c>
      <c r="E100" s="84">
        <v>7586.31</v>
      </c>
      <c r="F100" s="84"/>
    </row>
    <row r="101" spans="1:6" x14ac:dyDescent="0.25">
      <c r="A101" s="55" t="s">
        <v>157</v>
      </c>
      <c r="B101" s="56" t="s">
        <v>158</v>
      </c>
      <c r="C101" s="84">
        <v>1900</v>
      </c>
      <c r="D101" s="84">
        <v>1900</v>
      </c>
      <c r="E101" s="84">
        <v>579.12</v>
      </c>
      <c r="F101" s="84"/>
    </row>
    <row r="102" spans="1:6" x14ac:dyDescent="0.25">
      <c r="A102" s="55" t="s">
        <v>159</v>
      </c>
      <c r="B102" s="56" t="s">
        <v>160</v>
      </c>
      <c r="C102" s="84">
        <v>6000</v>
      </c>
      <c r="D102" s="84">
        <v>6000</v>
      </c>
      <c r="E102" s="84">
        <v>0</v>
      </c>
      <c r="F102" s="84"/>
    </row>
    <row r="103" spans="1:6" x14ac:dyDescent="0.25">
      <c r="A103" s="55" t="s">
        <v>161</v>
      </c>
      <c r="B103" s="56" t="s">
        <v>162</v>
      </c>
      <c r="C103" s="84">
        <v>20000</v>
      </c>
      <c r="D103" s="84">
        <v>20000</v>
      </c>
      <c r="E103" s="84">
        <v>6277.04</v>
      </c>
      <c r="F103" s="84"/>
    </row>
    <row r="104" spans="1:6" x14ac:dyDescent="0.25">
      <c r="A104" s="53" t="s">
        <v>163</v>
      </c>
      <c r="B104" s="54" t="s">
        <v>164</v>
      </c>
      <c r="C104" s="83">
        <f>C105+C106+C107+C108</f>
        <v>132270</v>
      </c>
      <c r="D104" s="83">
        <f>D105+D106+D107+D108</f>
        <v>132270</v>
      </c>
      <c r="E104" s="83">
        <f>E105+E106+E107+E108</f>
        <v>55917.57</v>
      </c>
      <c r="F104" s="83">
        <f>(E104*100)/D104</f>
        <v>42.275323202540257</v>
      </c>
    </row>
    <row r="105" spans="1:6" x14ac:dyDescent="0.25">
      <c r="A105" s="55" t="s">
        <v>165</v>
      </c>
      <c r="B105" s="56" t="s">
        <v>166</v>
      </c>
      <c r="C105" s="84">
        <v>86270</v>
      </c>
      <c r="D105" s="84">
        <v>86270</v>
      </c>
      <c r="E105" s="84">
        <v>26337.06</v>
      </c>
      <c r="F105" s="84"/>
    </row>
    <row r="106" spans="1:6" x14ac:dyDescent="0.25">
      <c r="A106" s="55" t="s">
        <v>167</v>
      </c>
      <c r="B106" s="56" t="s">
        <v>168</v>
      </c>
      <c r="C106" s="84">
        <v>41000</v>
      </c>
      <c r="D106" s="84">
        <v>41000</v>
      </c>
      <c r="E106" s="84">
        <v>28619.49</v>
      </c>
      <c r="F106" s="84"/>
    </row>
    <row r="107" spans="1:6" x14ac:dyDescent="0.25">
      <c r="A107" s="55" t="s">
        <v>169</v>
      </c>
      <c r="B107" s="56" t="s">
        <v>170</v>
      </c>
      <c r="C107" s="84">
        <v>3000</v>
      </c>
      <c r="D107" s="84">
        <v>3000</v>
      </c>
      <c r="E107" s="84">
        <v>706.03</v>
      </c>
      <c r="F107" s="84"/>
    </row>
    <row r="108" spans="1:6" x14ac:dyDescent="0.25">
      <c r="A108" s="55" t="s">
        <v>173</v>
      </c>
      <c r="B108" s="56" t="s">
        <v>164</v>
      </c>
      <c r="C108" s="84">
        <v>2000</v>
      </c>
      <c r="D108" s="84">
        <v>2000</v>
      </c>
      <c r="E108" s="84">
        <v>254.99</v>
      </c>
      <c r="F108" s="84"/>
    </row>
    <row r="109" spans="1:6" x14ac:dyDescent="0.25">
      <c r="A109" s="51" t="s">
        <v>174</v>
      </c>
      <c r="B109" s="52" t="s">
        <v>175</v>
      </c>
      <c r="C109" s="82">
        <f t="shared" ref="C109:E110" si="6">C110</f>
        <v>3800</v>
      </c>
      <c r="D109" s="82">
        <f t="shared" si="6"/>
        <v>3800</v>
      </c>
      <c r="E109" s="82">
        <f t="shared" si="6"/>
        <v>1266.82</v>
      </c>
      <c r="F109" s="81">
        <f>(E109*100)/D109</f>
        <v>33.337368421052631</v>
      </c>
    </row>
    <row r="110" spans="1:6" x14ac:dyDescent="0.25">
      <c r="A110" s="53" t="s">
        <v>176</v>
      </c>
      <c r="B110" s="54" t="s">
        <v>177</v>
      </c>
      <c r="C110" s="83">
        <f t="shared" si="6"/>
        <v>3800</v>
      </c>
      <c r="D110" s="83">
        <f t="shared" si="6"/>
        <v>3800</v>
      </c>
      <c r="E110" s="83">
        <f t="shared" si="6"/>
        <v>1266.82</v>
      </c>
      <c r="F110" s="83">
        <f>(E110*100)/D110</f>
        <v>33.337368421052631</v>
      </c>
    </row>
    <row r="111" spans="1:6" x14ac:dyDescent="0.25">
      <c r="A111" s="55" t="s">
        <v>178</v>
      </c>
      <c r="B111" s="56" t="s">
        <v>179</v>
      </c>
      <c r="C111" s="84">
        <v>3800</v>
      </c>
      <c r="D111" s="84">
        <v>3800</v>
      </c>
      <c r="E111" s="84">
        <v>1266.82</v>
      </c>
      <c r="F111" s="84"/>
    </row>
    <row r="112" spans="1:6" x14ac:dyDescent="0.25">
      <c r="A112" s="49" t="s">
        <v>186</v>
      </c>
      <c r="B112" s="50" t="s">
        <v>187</v>
      </c>
      <c r="C112" s="80">
        <f>C113+C125</f>
        <v>16800</v>
      </c>
      <c r="D112" s="80">
        <f>D113+D125</f>
        <v>16800</v>
      </c>
      <c r="E112" s="80">
        <f>E113+E125</f>
        <v>48182.770000000004</v>
      </c>
      <c r="F112" s="81">
        <f>(E112*100)/D112</f>
        <v>286.80220238095239</v>
      </c>
    </row>
    <row r="113" spans="1:6" x14ac:dyDescent="0.25">
      <c r="A113" s="51" t="s">
        <v>188</v>
      </c>
      <c r="B113" s="52" t="s">
        <v>189</v>
      </c>
      <c r="C113" s="82">
        <f>C114+C121+C123</f>
        <v>16800</v>
      </c>
      <c r="D113" s="82">
        <f>D114+D121+D123</f>
        <v>16800</v>
      </c>
      <c r="E113" s="82">
        <f>E114+E121+E123</f>
        <v>45992.770000000004</v>
      </c>
      <c r="F113" s="81">
        <f>(E113*100)/D113</f>
        <v>273.76648809523812</v>
      </c>
    </row>
    <row r="114" spans="1:6" x14ac:dyDescent="0.25">
      <c r="A114" s="53" t="s">
        <v>190</v>
      </c>
      <c r="B114" s="54" t="s">
        <v>191</v>
      </c>
      <c r="C114" s="83">
        <f>C115+C116+C117+C118+C119+C120</f>
        <v>15600</v>
      </c>
      <c r="D114" s="83">
        <f>D115+D116+D117+D118+D119+D120</f>
        <v>15600</v>
      </c>
      <c r="E114" s="83">
        <f>E115+E116+E117+E118+E119+E120</f>
        <v>19288.71</v>
      </c>
      <c r="F114" s="83">
        <f>(E114*100)/D114</f>
        <v>123.64557692307692</v>
      </c>
    </row>
    <row r="115" spans="1:6" x14ac:dyDescent="0.25">
      <c r="A115" s="55" t="s">
        <v>192</v>
      </c>
      <c r="B115" s="56" t="s">
        <v>193</v>
      </c>
      <c r="C115" s="84">
        <v>2500</v>
      </c>
      <c r="D115" s="84">
        <v>2500</v>
      </c>
      <c r="E115" s="84">
        <v>0</v>
      </c>
      <c r="F115" s="84"/>
    </row>
    <row r="116" spans="1:6" x14ac:dyDescent="0.25">
      <c r="A116" s="55" t="s">
        <v>194</v>
      </c>
      <c r="B116" s="56" t="s">
        <v>195</v>
      </c>
      <c r="C116" s="84">
        <v>2500</v>
      </c>
      <c r="D116" s="84">
        <v>2500</v>
      </c>
      <c r="E116" s="84">
        <v>0</v>
      </c>
      <c r="F116" s="84"/>
    </row>
    <row r="117" spans="1:6" x14ac:dyDescent="0.25">
      <c r="A117" s="55" t="s">
        <v>196</v>
      </c>
      <c r="B117" s="56" t="s">
        <v>197</v>
      </c>
      <c r="C117" s="84">
        <v>1600</v>
      </c>
      <c r="D117" s="84">
        <v>1600</v>
      </c>
      <c r="E117" s="84">
        <v>409.5</v>
      </c>
      <c r="F117" s="84"/>
    </row>
    <row r="118" spans="1:6" x14ac:dyDescent="0.25">
      <c r="A118" s="55" t="s">
        <v>200</v>
      </c>
      <c r="B118" s="56" t="s">
        <v>201</v>
      </c>
      <c r="C118" s="84">
        <v>4000</v>
      </c>
      <c r="D118" s="84">
        <v>4000</v>
      </c>
      <c r="E118" s="84">
        <v>0</v>
      </c>
      <c r="F118" s="84"/>
    </row>
    <row r="119" spans="1:6" x14ac:dyDescent="0.25">
      <c r="A119" s="55" t="s">
        <v>202</v>
      </c>
      <c r="B119" s="56" t="s">
        <v>203</v>
      </c>
      <c r="C119" s="84">
        <v>0</v>
      </c>
      <c r="D119" s="84">
        <v>0</v>
      </c>
      <c r="E119" s="84">
        <v>4928.75</v>
      </c>
      <c r="F119" s="84"/>
    </row>
    <row r="120" spans="1:6" x14ac:dyDescent="0.25">
      <c r="A120" s="55" t="s">
        <v>204</v>
      </c>
      <c r="B120" s="56" t="s">
        <v>205</v>
      </c>
      <c r="C120" s="84">
        <v>5000</v>
      </c>
      <c r="D120" s="84">
        <v>5000</v>
      </c>
      <c r="E120" s="84">
        <v>13950.46</v>
      </c>
      <c r="F120" s="84"/>
    </row>
    <row r="121" spans="1:6" x14ac:dyDescent="0.25">
      <c r="A121" s="53" t="s">
        <v>206</v>
      </c>
      <c r="B121" s="54" t="s">
        <v>207</v>
      </c>
      <c r="C121" s="83">
        <f>C122</f>
        <v>0</v>
      </c>
      <c r="D121" s="83">
        <f>D122</f>
        <v>0</v>
      </c>
      <c r="E121" s="83">
        <f>E122</f>
        <v>26704.06</v>
      </c>
      <c r="F121" s="83" t="e">
        <f>(E121*100)/D121</f>
        <v>#DIV/0!</v>
      </c>
    </row>
    <row r="122" spans="1:6" x14ac:dyDescent="0.25">
      <c r="A122" s="55" t="s">
        <v>208</v>
      </c>
      <c r="B122" s="56" t="s">
        <v>209</v>
      </c>
      <c r="C122" s="84">
        <v>0</v>
      </c>
      <c r="D122" s="84">
        <v>0</v>
      </c>
      <c r="E122" s="84">
        <v>26704.06</v>
      </c>
      <c r="F122" s="84"/>
    </row>
    <row r="123" spans="1:6" x14ac:dyDescent="0.25">
      <c r="A123" s="53" t="s">
        <v>210</v>
      </c>
      <c r="B123" s="54" t="s">
        <v>211</v>
      </c>
      <c r="C123" s="83">
        <f>C124</f>
        <v>1200</v>
      </c>
      <c r="D123" s="83">
        <f>D124</f>
        <v>1200</v>
      </c>
      <c r="E123" s="83">
        <f>E124</f>
        <v>0</v>
      </c>
      <c r="F123" s="83">
        <f>(E123*100)/D123</f>
        <v>0</v>
      </c>
    </row>
    <row r="124" spans="1:6" x14ac:dyDescent="0.25">
      <c r="A124" s="55" t="s">
        <v>212</v>
      </c>
      <c r="B124" s="56" t="s">
        <v>213</v>
      </c>
      <c r="C124" s="84">
        <v>1200</v>
      </c>
      <c r="D124" s="84">
        <v>1200</v>
      </c>
      <c r="E124" s="84">
        <v>0</v>
      </c>
      <c r="F124" s="84"/>
    </row>
    <row r="125" spans="1:6" x14ac:dyDescent="0.25">
      <c r="A125" s="51" t="s">
        <v>214</v>
      </c>
      <c r="B125" s="52" t="s">
        <v>215</v>
      </c>
      <c r="C125" s="82">
        <f t="shared" ref="C125:E126" si="7">C126</f>
        <v>0</v>
      </c>
      <c r="D125" s="82">
        <f t="shared" si="7"/>
        <v>0</v>
      </c>
      <c r="E125" s="82">
        <f t="shared" si="7"/>
        <v>2190</v>
      </c>
      <c r="F125" s="81" t="e">
        <f>(E125*100)/D125</f>
        <v>#DIV/0!</v>
      </c>
    </row>
    <row r="126" spans="1:6" x14ac:dyDescent="0.25">
      <c r="A126" s="53" t="s">
        <v>219</v>
      </c>
      <c r="B126" s="54" t="s">
        <v>220</v>
      </c>
      <c r="C126" s="83">
        <f t="shared" si="7"/>
        <v>0</v>
      </c>
      <c r="D126" s="83">
        <f t="shared" si="7"/>
        <v>0</v>
      </c>
      <c r="E126" s="83">
        <f t="shared" si="7"/>
        <v>2190</v>
      </c>
      <c r="F126" s="83" t="e">
        <f>(E126*100)/D126</f>
        <v>#DIV/0!</v>
      </c>
    </row>
    <row r="127" spans="1:6" x14ac:dyDescent="0.25">
      <c r="A127" s="55" t="s">
        <v>221</v>
      </c>
      <c r="B127" s="56" t="s">
        <v>220</v>
      </c>
      <c r="C127" s="84">
        <v>0</v>
      </c>
      <c r="D127" s="84">
        <v>0</v>
      </c>
      <c r="E127" s="84">
        <v>2190</v>
      </c>
      <c r="F127" s="84"/>
    </row>
    <row r="128" spans="1:6" x14ac:dyDescent="0.25">
      <c r="A128" s="49" t="s">
        <v>50</v>
      </c>
      <c r="B128" s="50" t="s">
        <v>51</v>
      </c>
      <c r="C128" s="80">
        <f>C129+C132+C136</f>
        <v>798620</v>
      </c>
      <c r="D128" s="80">
        <f>D129+D132+D136</f>
        <v>798620</v>
      </c>
      <c r="E128" s="80">
        <f>E129+E132+E136</f>
        <v>381671.44000000006</v>
      </c>
      <c r="F128" s="81">
        <f>(E128*100)/D128</f>
        <v>47.791370113445701</v>
      </c>
    </row>
    <row r="129" spans="1:6" x14ac:dyDescent="0.25">
      <c r="A129" s="51" t="s">
        <v>66</v>
      </c>
      <c r="B129" s="52" t="s">
        <v>67</v>
      </c>
      <c r="C129" s="82">
        <f t="shared" ref="C129:E130" si="8">C130</f>
        <v>0</v>
      </c>
      <c r="D129" s="82">
        <f t="shared" si="8"/>
        <v>0</v>
      </c>
      <c r="E129" s="82">
        <f t="shared" si="8"/>
        <v>7.38</v>
      </c>
      <c r="F129" s="81" t="e">
        <f>(E129*100)/D129</f>
        <v>#DIV/0!</v>
      </c>
    </row>
    <row r="130" spans="1:6" x14ac:dyDescent="0.25">
      <c r="A130" s="53" t="s">
        <v>68</v>
      </c>
      <c r="B130" s="54" t="s">
        <v>69</v>
      </c>
      <c r="C130" s="83">
        <f t="shared" si="8"/>
        <v>0</v>
      </c>
      <c r="D130" s="83">
        <f t="shared" si="8"/>
        <v>0</v>
      </c>
      <c r="E130" s="83">
        <f t="shared" si="8"/>
        <v>7.38</v>
      </c>
      <c r="F130" s="83" t="e">
        <f>(E130*100)/D130</f>
        <v>#DIV/0!</v>
      </c>
    </row>
    <row r="131" spans="1:6" x14ac:dyDescent="0.25">
      <c r="A131" s="55" t="s">
        <v>70</v>
      </c>
      <c r="B131" s="56" t="s">
        <v>71</v>
      </c>
      <c r="C131" s="84">
        <v>0</v>
      </c>
      <c r="D131" s="84">
        <v>0</v>
      </c>
      <c r="E131" s="84">
        <v>7.38</v>
      </c>
      <c r="F131" s="84"/>
    </row>
    <row r="132" spans="1:6" x14ac:dyDescent="0.25">
      <c r="A132" s="51" t="s">
        <v>78</v>
      </c>
      <c r="B132" s="52" t="s">
        <v>79</v>
      </c>
      <c r="C132" s="82">
        <f>C133</f>
        <v>798620</v>
      </c>
      <c r="D132" s="82">
        <f>D133</f>
        <v>798620</v>
      </c>
      <c r="E132" s="82">
        <f>E133</f>
        <v>368594.78</v>
      </c>
      <c r="F132" s="81">
        <f>(E132*100)/D132</f>
        <v>46.153963086323905</v>
      </c>
    </row>
    <row r="133" spans="1:6" x14ac:dyDescent="0.25">
      <c r="A133" s="53" t="s">
        <v>80</v>
      </c>
      <c r="B133" s="54" t="s">
        <v>81</v>
      </c>
      <c r="C133" s="83">
        <f>C134+C135</f>
        <v>798620</v>
      </c>
      <c r="D133" s="83">
        <f>D134+D135</f>
        <v>798620</v>
      </c>
      <c r="E133" s="83">
        <f>E134+E135</f>
        <v>368594.78</v>
      </c>
      <c r="F133" s="83">
        <f>(E133*100)/D133</f>
        <v>46.153963086323905</v>
      </c>
    </row>
    <row r="134" spans="1:6" x14ac:dyDescent="0.25">
      <c r="A134" s="55" t="s">
        <v>82</v>
      </c>
      <c r="B134" s="56" t="s">
        <v>83</v>
      </c>
      <c r="C134" s="84">
        <v>720130</v>
      </c>
      <c r="D134" s="84">
        <v>720130</v>
      </c>
      <c r="E134" s="84">
        <v>328564.90000000002</v>
      </c>
      <c r="F134" s="84"/>
    </row>
    <row r="135" spans="1:6" x14ac:dyDescent="0.25">
      <c r="A135" s="55" t="s">
        <v>84</v>
      </c>
      <c r="B135" s="56" t="s">
        <v>85</v>
      </c>
      <c r="C135" s="84">
        <v>78490</v>
      </c>
      <c r="D135" s="84">
        <v>78490</v>
      </c>
      <c r="E135" s="84">
        <v>40029.879999999997</v>
      </c>
      <c r="F135" s="84"/>
    </row>
    <row r="136" spans="1:6" x14ac:dyDescent="0.25">
      <c r="A136" s="51" t="s">
        <v>94</v>
      </c>
      <c r="B136" s="52" t="s">
        <v>95</v>
      </c>
      <c r="C136" s="82">
        <f t="shared" ref="C136:E137" si="9">C137</f>
        <v>0</v>
      </c>
      <c r="D136" s="82">
        <f t="shared" si="9"/>
        <v>0</v>
      </c>
      <c r="E136" s="82">
        <f t="shared" si="9"/>
        <v>13069.28</v>
      </c>
      <c r="F136" s="81" t="e">
        <f>(E136*100)/D136</f>
        <v>#DIV/0!</v>
      </c>
    </row>
    <row r="137" spans="1:6" x14ac:dyDescent="0.25">
      <c r="A137" s="53" t="s">
        <v>96</v>
      </c>
      <c r="B137" s="54" t="s">
        <v>97</v>
      </c>
      <c r="C137" s="83">
        <f t="shared" si="9"/>
        <v>0</v>
      </c>
      <c r="D137" s="83">
        <f t="shared" si="9"/>
        <v>0</v>
      </c>
      <c r="E137" s="83">
        <f t="shared" si="9"/>
        <v>13069.28</v>
      </c>
      <c r="F137" s="83" t="e">
        <f>(E137*100)/D137</f>
        <v>#DIV/0!</v>
      </c>
    </row>
    <row r="138" spans="1:6" x14ac:dyDescent="0.25">
      <c r="A138" s="55" t="s">
        <v>98</v>
      </c>
      <c r="B138" s="56" t="s">
        <v>99</v>
      </c>
      <c r="C138" s="84">
        <v>0</v>
      </c>
      <c r="D138" s="84">
        <v>0</v>
      </c>
      <c r="E138" s="84">
        <v>13069.28</v>
      </c>
      <c r="F138" s="84"/>
    </row>
    <row r="139" spans="1:6" x14ac:dyDescent="0.25">
      <c r="A139" s="48" t="s">
        <v>239</v>
      </c>
      <c r="B139" s="48" t="s">
        <v>251</v>
      </c>
      <c r="C139" s="78">
        <f t="shared" ref="C139:E142" si="10">C140</f>
        <v>30000</v>
      </c>
      <c r="D139" s="78">
        <f t="shared" si="10"/>
        <v>30000</v>
      </c>
      <c r="E139" s="78">
        <f t="shared" si="10"/>
        <v>4715.8100000000004</v>
      </c>
      <c r="F139" s="79">
        <f>(E139*100)/D139</f>
        <v>15.719366666666669</v>
      </c>
    </row>
    <row r="140" spans="1:6" x14ac:dyDescent="0.25">
      <c r="A140" s="49" t="s">
        <v>100</v>
      </c>
      <c r="B140" s="50" t="s">
        <v>101</v>
      </c>
      <c r="C140" s="80">
        <f t="shared" si="10"/>
        <v>30000</v>
      </c>
      <c r="D140" s="80">
        <f t="shared" si="10"/>
        <v>30000</v>
      </c>
      <c r="E140" s="80">
        <f t="shared" si="10"/>
        <v>4715.8100000000004</v>
      </c>
      <c r="F140" s="81">
        <f>(E140*100)/D140</f>
        <v>15.719366666666669</v>
      </c>
    </row>
    <row r="141" spans="1:6" x14ac:dyDescent="0.25">
      <c r="A141" s="51" t="s">
        <v>121</v>
      </c>
      <c r="B141" s="52" t="s">
        <v>122</v>
      </c>
      <c r="C141" s="82">
        <f t="shared" si="10"/>
        <v>30000</v>
      </c>
      <c r="D141" s="82">
        <f t="shared" si="10"/>
        <v>30000</v>
      </c>
      <c r="E141" s="82">
        <f t="shared" si="10"/>
        <v>4715.8100000000004</v>
      </c>
      <c r="F141" s="81">
        <f>(E141*100)/D141</f>
        <v>15.719366666666669</v>
      </c>
    </row>
    <row r="142" spans="1:6" x14ac:dyDescent="0.25">
      <c r="A142" s="53" t="s">
        <v>131</v>
      </c>
      <c r="B142" s="54" t="s">
        <v>132</v>
      </c>
      <c r="C142" s="83">
        <f t="shared" si="10"/>
        <v>30000</v>
      </c>
      <c r="D142" s="83">
        <f t="shared" si="10"/>
        <v>30000</v>
      </c>
      <c r="E142" s="83">
        <f t="shared" si="10"/>
        <v>4715.8100000000004</v>
      </c>
      <c r="F142" s="83">
        <f>(E142*100)/D142</f>
        <v>15.719366666666669</v>
      </c>
    </row>
    <row r="143" spans="1:6" x14ac:dyDescent="0.25">
      <c r="A143" s="55" t="s">
        <v>135</v>
      </c>
      <c r="B143" s="56" t="s">
        <v>136</v>
      </c>
      <c r="C143" s="84">
        <v>30000</v>
      </c>
      <c r="D143" s="84">
        <v>30000</v>
      </c>
      <c r="E143" s="84">
        <v>4715.8100000000004</v>
      </c>
      <c r="F143" s="84"/>
    </row>
    <row r="144" spans="1:6" x14ac:dyDescent="0.25">
      <c r="A144" s="49" t="s">
        <v>50</v>
      </c>
      <c r="B144" s="50" t="s">
        <v>51</v>
      </c>
      <c r="C144" s="80">
        <f t="shared" ref="C144:E146" si="11">C145</f>
        <v>30000</v>
      </c>
      <c r="D144" s="80">
        <f t="shared" si="11"/>
        <v>30000</v>
      </c>
      <c r="E144" s="80">
        <f t="shared" si="11"/>
        <v>4715.8100000000004</v>
      </c>
      <c r="F144" s="81">
        <f>(E144*100)/D144</f>
        <v>15.719366666666669</v>
      </c>
    </row>
    <row r="145" spans="1:6" x14ac:dyDescent="0.25">
      <c r="A145" s="51" t="s">
        <v>72</v>
      </c>
      <c r="B145" s="52" t="s">
        <v>73</v>
      </c>
      <c r="C145" s="82">
        <f t="shared" si="11"/>
        <v>30000</v>
      </c>
      <c r="D145" s="82">
        <f t="shared" si="11"/>
        <v>30000</v>
      </c>
      <c r="E145" s="82">
        <f t="shared" si="11"/>
        <v>4715.8100000000004</v>
      </c>
      <c r="F145" s="81">
        <f>(E145*100)/D145</f>
        <v>15.719366666666669</v>
      </c>
    </row>
    <row r="146" spans="1:6" x14ac:dyDescent="0.25">
      <c r="A146" s="53" t="s">
        <v>74</v>
      </c>
      <c r="B146" s="54" t="s">
        <v>75</v>
      </c>
      <c r="C146" s="83">
        <f t="shared" si="11"/>
        <v>30000</v>
      </c>
      <c r="D146" s="83">
        <f t="shared" si="11"/>
        <v>30000</v>
      </c>
      <c r="E146" s="83">
        <f t="shared" si="11"/>
        <v>4715.8100000000004</v>
      </c>
      <c r="F146" s="83">
        <f>(E146*100)/D146</f>
        <v>15.719366666666669</v>
      </c>
    </row>
    <row r="147" spans="1:6" x14ac:dyDescent="0.25">
      <c r="A147" s="55" t="s">
        <v>76</v>
      </c>
      <c r="B147" s="56" t="s">
        <v>77</v>
      </c>
      <c r="C147" s="84">
        <v>30000</v>
      </c>
      <c r="D147" s="84">
        <v>30000</v>
      </c>
      <c r="E147" s="84">
        <v>4715.8100000000004</v>
      </c>
      <c r="F147" s="84"/>
    </row>
    <row r="148" spans="1:6" x14ac:dyDescent="0.25">
      <c r="A148" s="48" t="s">
        <v>240</v>
      </c>
      <c r="B148" s="48" t="s">
        <v>252</v>
      </c>
      <c r="C148" s="78">
        <f t="shared" ref="C148:E151" si="12">C149</f>
        <v>102000</v>
      </c>
      <c r="D148" s="78">
        <f t="shared" si="12"/>
        <v>102000</v>
      </c>
      <c r="E148" s="78">
        <f t="shared" si="12"/>
        <v>87814.59</v>
      </c>
      <c r="F148" s="79">
        <f>(E148*100)/D148</f>
        <v>86.092735294117645</v>
      </c>
    </row>
    <row r="149" spans="1:6" x14ac:dyDescent="0.25">
      <c r="A149" s="49" t="s">
        <v>100</v>
      </c>
      <c r="B149" s="50" t="s">
        <v>101</v>
      </c>
      <c r="C149" s="80">
        <f t="shared" si="12"/>
        <v>102000</v>
      </c>
      <c r="D149" s="80">
        <f t="shared" si="12"/>
        <v>102000</v>
      </c>
      <c r="E149" s="80">
        <f t="shared" si="12"/>
        <v>87814.59</v>
      </c>
      <c r="F149" s="81">
        <f>(E149*100)/D149</f>
        <v>86.092735294117645</v>
      </c>
    </row>
    <row r="150" spans="1:6" x14ac:dyDescent="0.25">
      <c r="A150" s="51" t="s">
        <v>121</v>
      </c>
      <c r="B150" s="52" t="s">
        <v>122</v>
      </c>
      <c r="C150" s="82">
        <f t="shared" si="12"/>
        <v>102000</v>
      </c>
      <c r="D150" s="82">
        <f t="shared" si="12"/>
        <v>102000</v>
      </c>
      <c r="E150" s="82">
        <f t="shared" si="12"/>
        <v>87814.59</v>
      </c>
      <c r="F150" s="81">
        <f>(E150*100)/D150</f>
        <v>86.092735294117645</v>
      </c>
    </row>
    <row r="151" spans="1:6" x14ac:dyDescent="0.25">
      <c r="A151" s="53" t="s">
        <v>131</v>
      </c>
      <c r="B151" s="54" t="s">
        <v>132</v>
      </c>
      <c r="C151" s="83">
        <f t="shared" si="12"/>
        <v>102000</v>
      </c>
      <c r="D151" s="83">
        <f t="shared" si="12"/>
        <v>102000</v>
      </c>
      <c r="E151" s="83">
        <f t="shared" si="12"/>
        <v>87814.59</v>
      </c>
      <c r="F151" s="83">
        <f>(E151*100)/D151</f>
        <v>86.092735294117645</v>
      </c>
    </row>
    <row r="152" spans="1:6" x14ac:dyDescent="0.25">
      <c r="A152" s="55" t="s">
        <v>135</v>
      </c>
      <c r="B152" s="56" t="s">
        <v>136</v>
      </c>
      <c r="C152" s="84">
        <v>102000</v>
      </c>
      <c r="D152" s="84">
        <v>102000</v>
      </c>
      <c r="E152" s="84">
        <v>87814.59</v>
      </c>
      <c r="F152" s="84"/>
    </row>
    <row r="153" spans="1:6" x14ac:dyDescent="0.25">
      <c r="A153" s="49" t="s">
        <v>50</v>
      </c>
      <c r="B153" s="50" t="s">
        <v>51</v>
      </c>
      <c r="C153" s="80">
        <f t="shared" ref="C153:E154" si="13">C154</f>
        <v>102000</v>
      </c>
      <c r="D153" s="80">
        <f t="shared" si="13"/>
        <v>102000</v>
      </c>
      <c r="E153" s="80">
        <f t="shared" si="13"/>
        <v>87814.59</v>
      </c>
      <c r="F153" s="81">
        <f>(E153*100)/D153</f>
        <v>86.092735294117645</v>
      </c>
    </row>
    <row r="154" spans="1:6" x14ac:dyDescent="0.25">
      <c r="A154" s="51" t="s">
        <v>58</v>
      </c>
      <c r="B154" s="52" t="s">
        <v>59</v>
      </c>
      <c r="C154" s="82">
        <f t="shared" si="13"/>
        <v>102000</v>
      </c>
      <c r="D154" s="82">
        <f t="shared" si="13"/>
        <v>102000</v>
      </c>
      <c r="E154" s="82">
        <f t="shared" si="13"/>
        <v>87814.59</v>
      </c>
      <c r="F154" s="81">
        <f>(E154*100)/D154</f>
        <v>86.092735294117645</v>
      </c>
    </row>
    <row r="155" spans="1:6" ht="26.4" x14ac:dyDescent="0.25">
      <c r="A155" s="53" t="s">
        <v>60</v>
      </c>
      <c r="B155" s="54" t="s">
        <v>61</v>
      </c>
      <c r="C155" s="83">
        <f>C156+C157</f>
        <v>102000</v>
      </c>
      <c r="D155" s="83">
        <f>D156+D157</f>
        <v>102000</v>
      </c>
      <c r="E155" s="83">
        <f>E156+E157</f>
        <v>87814.59</v>
      </c>
      <c r="F155" s="83">
        <f>(E155*100)/D155</f>
        <v>86.092735294117645</v>
      </c>
    </row>
    <row r="156" spans="1:6" ht="26.4" x14ac:dyDescent="0.25">
      <c r="A156" s="55" t="s">
        <v>62</v>
      </c>
      <c r="B156" s="56" t="s">
        <v>63</v>
      </c>
      <c r="C156" s="84">
        <v>40000</v>
      </c>
      <c r="D156" s="84">
        <v>40000</v>
      </c>
      <c r="E156" s="84">
        <v>32851.61</v>
      </c>
      <c r="F156" s="84"/>
    </row>
    <row r="157" spans="1:6" ht="26.4" x14ac:dyDescent="0.25">
      <c r="A157" s="55" t="s">
        <v>64</v>
      </c>
      <c r="B157" s="56" t="s">
        <v>65</v>
      </c>
      <c r="C157" s="84">
        <v>62000</v>
      </c>
      <c r="D157" s="84">
        <v>62000</v>
      </c>
      <c r="E157" s="84">
        <v>54962.98</v>
      </c>
      <c r="F157" s="84"/>
    </row>
    <row r="158" spans="1:6" s="57" customFormat="1" x14ac:dyDescent="0.25"/>
    <row r="159" spans="1:6" s="57" customFormat="1" x14ac:dyDescent="0.25">
      <c r="C159" s="95">
        <f>C70+C78+C128+C144+C153</f>
        <v>11886429</v>
      </c>
      <c r="D159" s="95">
        <f t="shared" ref="D159:E159" si="14">D70+D78+D128+D144+D153</f>
        <v>12109828</v>
      </c>
      <c r="E159" s="95">
        <f t="shared" si="14"/>
        <v>6165199.7599999998</v>
      </c>
    </row>
    <row r="160" spans="1:6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="57" customFormat="1" x14ac:dyDescent="0.25"/>
    <row r="1218" s="57" customFormat="1" x14ac:dyDescent="0.25"/>
    <row r="1219" s="57" customFormat="1" x14ac:dyDescent="0.25"/>
    <row r="1220" s="57" customFormat="1" x14ac:dyDescent="0.25"/>
    <row r="1221" s="57" customFormat="1" x14ac:dyDescent="0.25"/>
    <row r="1222" s="57" customFormat="1" x14ac:dyDescent="0.25"/>
    <row r="1223" s="57" customFormat="1" x14ac:dyDescent="0.25"/>
    <row r="1224" s="57" customFormat="1" x14ac:dyDescent="0.25"/>
    <row r="1225" s="57" customFormat="1" x14ac:dyDescent="0.25"/>
    <row r="1226" s="57" customFormat="1" x14ac:dyDescent="0.25"/>
    <row r="1227" s="57" customFormat="1" x14ac:dyDescent="0.25"/>
    <row r="1228" s="57" customFormat="1" x14ac:dyDescent="0.25"/>
    <row r="1229" s="57" customFormat="1" x14ac:dyDescent="0.25"/>
    <row r="1230" s="57" customFormat="1" x14ac:dyDescent="0.25"/>
    <row r="1231" s="57" customFormat="1" x14ac:dyDescent="0.25"/>
    <row r="1232" s="57" customFormat="1" x14ac:dyDescent="0.25"/>
    <row r="1233" s="57" customFormat="1" x14ac:dyDescent="0.25"/>
    <row r="1234" s="57" customFormat="1" x14ac:dyDescent="0.25"/>
    <row r="1235" s="57" customFormat="1" x14ac:dyDescent="0.25"/>
    <row r="1236" s="57" customFormat="1" x14ac:dyDescent="0.25"/>
    <row r="1237" s="57" customFormat="1" x14ac:dyDescent="0.25"/>
    <row r="1238" s="57" customFormat="1" x14ac:dyDescent="0.25"/>
    <row r="1239" s="57" customFormat="1" x14ac:dyDescent="0.25"/>
    <row r="1240" s="57" customFormat="1" x14ac:dyDescent="0.25"/>
    <row r="1241" s="57" customFormat="1" x14ac:dyDescent="0.25"/>
    <row r="1242" s="57" customFormat="1" x14ac:dyDescent="0.25"/>
    <row r="1243" s="57" customFormat="1" x14ac:dyDescent="0.25"/>
    <row r="1244" s="57" customFormat="1" x14ac:dyDescent="0.25"/>
    <row r="1245" s="57" customFormat="1" x14ac:dyDescent="0.25"/>
    <row r="1246" s="57" customFormat="1" x14ac:dyDescent="0.25"/>
    <row r="1247" s="57" customFormat="1" x14ac:dyDescent="0.25"/>
    <row r="1248" s="57" customFormat="1" x14ac:dyDescent="0.25"/>
    <row r="1249" s="57" customFormat="1" x14ac:dyDescent="0.25"/>
    <row r="1250" s="57" customFormat="1" x14ac:dyDescent="0.25"/>
    <row r="1251" s="57" customFormat="1" x14ac:dyDescent="0.25"/>
    <row r="1252" s="57" customFormat="1" x14ac:dyDescent="0.25"/>
    <row r="1253" s="57" customFormat="1" x14ac:dyDescent="0.25"/>
    <row r="1254" s="57" customFormat="1" x14ac:dyDescent="0.25"/>
    <row r="1255" s="57" customFormat="1" x14ac:dyDescent="0.25"/>
    <row r="1256" s="57" customFormat="1" x14ac:dyDescent="0.25"/>
    <row r="1257" s="57" customFormat="1" x14ac:dyDescent="0.25"/>
    <row r="1258" s="57" customFormat="1" x14ac:dyDescent="0.25"/>
    <row r="1259" s="57" customFormat="1" x14ac:dyDescent="0.25"/>
    <row r="1260" s="57" customFormat="1" x14ac:dyDescent="0.25"/>
    <row r="1261" s="57" customFormat="1" x14ac:dyDescent="0.25"/>
    <row r="1262" s="57" customFormat="1" x14ac:dyDescent="0.25"/>
    <row r="1263" s="57" customFormat="1" x14ac:dyDescent="0.25"/>
    <row r="1264" s="57" customFormat="1" x14ac:dyDescent="0.25"/>
    <row r="1265" s="57" customFormat="1" x14ac:dyDescent="0.25"/>
    <row r="1266" s="57" customFormat="1" x14ac:dyDescent="0.25"/>
    <row r="1267" s="57" customFormat="1" x14ac:dyDescent="0.25"/>
    <row r="1268" s="57" customFormat="1" x14ac:dyDescent="0.25"/>
    <row r="1269" s="57" customFormat="1" x14ac:dyDescent="0.25"/>
    <row r="1270" s="57" customFormat="1" x14ac:dyDescent="0.25"/>
    <row r="1271" s="57" customFormat="1" x14ac:dyDescent="0.25"/>
    <row r="1272" s="57" customFormat="1" x14ac:dyDescent="0.25"/>
    <row r="1273" s="57" customFormat="1" x14ac:dyDescent="0.25"/>
    <row r="1274" s="57" customFormat="1" x14ac:dyDescent="0.25"/>
    <row r="1275" s="57" customFormat="1" x14ac:dyDescent="0.25"/>
    <row r="1276" s="57" customFormat="1" x14ac:dyDescent="0.25"/>
    <row r="1277" s="57" customFormat="1" x14ac:dyDescent="0.25"/>
    <row r="1278" s="57" customFormat="1" x14ac:dyDescent="0.25"/>
    <row r="1279" s="57" customFormat="1" x14ac:dyDescent="0.25"/>
    <row r="1280" s="57" customFormat="1" x14ac:dyDescent="0.25"/>
    <row r="1281" s="57" customFormat="1" x14ac:dyDescent="0.25"/>
    <row r="1282" s="57" customFormat="1" x14ac:dyDescent="0.25"/>
    <row r="1283" s="57" customFormat="1" x14ac:dyDescent="0.25"/>
    <row r="1284" s="57" customFormat="1" x14ac:dyDescent="0.25"/>
    <row r="1285" s="57" customFormat="1" x14ac:dyDescent="0.25"/>
    <row r="1286" s="57" customFormat="1" x14ac:dyDescent="0.25"/>
    <row r="1287" s="57" customFormat="1" x14ac:dyDescent="0.25"/>
    <row r="1288" s="57" customFormat="1" x14ac:dyDescent="0.25"/>
    <row r="1289" s="57" customFormat="1" x14ac:dyDescent="0.25"/>
    <row r="1290" s="57" customFormat="1" x14ac:dyDescent="0.25"/>
    <row r="1291" s="57" customFormat="1" x14ac:dyDescent="0.25"/>
    <row r="1292" s="57" customFormat="1" x14ac:dyDescent="0.25"/>
    <row r="1293" s="57" customFormat="1" x14ac:dyDescent="0.25"/>
    <row r="1294" s="57" customFormat="1" x14ac:dyDescent="0.25"/>
    <row r="1295" s="57" customFormat="1" x14ac:dyDescent="0.25"/>
    <row r="1296" s="57" customFormat="1" x14ac:dyDescent="0.25"/>
    <row r="1297" spans="1:3" s="57" customFormat="1" x14ac:dyDescent="0.25"/>
    <row r="1298" spans="1:3" x14ac:dyDescent="0.25">
      <c r="A1298" s="57"/>
      <c r="B1298" s="57"/>
      <c r="C1298" s="57"/>
    </row>
    <row r="1299" spans="1:3" x14ac:dyDescent="0.25">
      <c r="A1299" s="57"/>
      <c r="B1299" s="57"/>
      <c r="C1299" s="57"/>
    </row>
    <row r="1300" spans="1:3" x14ac:dyDescent="0.25">
      <c r="A1300" s="57"/>
      <c r="B1300" s="57"/>
      <c r="C1300" s="57"/>
    </row>
    <row r="1301" spans="1:3" x14ac:dyDescent="0.25">
      <c r="A1301" s="57"/>
      <c r="B1301" s="57"/>
      <c r="C1301" s="57"/>
    </row>
    <row r="1302" spans="1:3" x14ac:dyDescent="0.25">
      <c r="A1302" s="57"/>
      <c r="B1302" s="57"/>
      <c r="C1302" s="57"/>
    </row>
    <row r="1303" spans="1:3" x14ac:dyDescent="0.25">
      <c r="A1303" s="57"/>
      <c r="B1303" s="57"/>
      <c r="C1303" s="57"/>
    </row>
    <row r="1304" spans="1:3" x14ac:dyDescent="0.25">
      <c r="A1304" s="57"/>
      <c r="B1304" s="57"/>
      <c r="C1304" s="57"/>
    </row>
    <row r="1305" spans="1:3" x14ac:dyDescent="0.25">
      <c r="A1305" s="57"/>
      <c r="B1305" s="57"/>
      <c r="C1305" s="57"/>
    </row>
    <row r="1306" spans="1:3" x14ac:dyDescent="0.25">
      <c r="A1306" s="57"/>
      <c r="B1306" s="57"/>
      <c r="C1306" s="57"/>
    </row>
    <row r="1307" spans="1:3" x14ac:dyDescent="0.25">
      <c r="A1307" s="57"/>
      <c r="B1307" s="57"/>
      <c r="C1307" s="57"/>
    </row>
    <row r="1308" spans="1:3" x14ac:dyDescent="0.25">
      <c r="A1308" s="57"/>
      <c r="B1308" s="57"/>
      <c r="C1308" s="57"/>
    </row>
    <row r="1309" spans="1:3" x14ac:dyDescent="0.25">
      <c r="A1309" s="57"/>
      <c r="B1309" s="57"/>
      <c r="C1309" s="57"/>
    </row>
    <row r="1310" spans="1:3" x14ac:dyDescent="0.25">
      <c r="A1310" s="57"/>
      <c r="B1310" s="57"/>
      <c r="C1310" s="57"/>
    </row>
    <row r="1311" spans="1:3" x14ac:dyDescent="0.25">
      <c r="A1311" s="57"/>
      <c r="B1311" s="57"/>
      <c r="C1311" s="57"/>
    </row>
    <row r="1312" spans="1:3" x14ac:dyDescent="0.25">
      <c r="A1312" s="57"/>
      <c r="B1312" s="57"/>
      <c r="C1312" s="57"/>
    </row>
    <row r="1313" spans="1:3" x14ac:dyDescent="0.25">
      <c r="A1313" s="57"/>
      <c r="B1313" s="57"/>
      <c r="C1313" s="57"/>
    </row>
    <row r="1314" spans="1:3" x14ac:dyDescent="0.25">
      <c r="A1314" s="57"/>
      <c r="B1314" s="57"/>
      <c r="C1314" s="57"/>
    </row>
    <row r="1315" spans="1:3" x14ac:dyDescent="0.25">
      <c r="A1315" s="57"/>
      <c r="B1315" s="57"/>
      <c r="C1315" s="57"/>
    </row>
    <row r="1316" spans="1:3" x14ac:dyDescent="0.25">
      <c r="A1316" s="57"/>
      <c r="B1316" s="57"/>
      <c r="C1316" s="57"/>
    </row>
    <row r="1317" spans="1:3" x14ac:dyDescent="0.25">
      <c r="A1317" s="57"/>
      <c r="B1317" s="57"/>
      <c r="C1317" s="57"/>
    </row>
    <row r="1318" spans="1:3" x14ac:dyDescent="0.25">
      <c r="A1318" s="57"/>
      <c r="B1318" s="57"/>
      <c r="C1318" s="57"/>
    </row>
    <row r="1319" spans="1:3" x14ac:dyDescent="0.25">
      <c r="A1319" s="57"/>
      <c r="B1319" s="57"/>
      <c r="C1319" s="57"/>
    </row>
    <row r="1320" spans="1:3" x14ac:dyDescent="0.25">
      <c r="A1320" s="57"/>
      <c r="B1320" s="57"/>
      <c r="C1320" s="57"/>
    </row>
    <row r="1321" spans="1:3" x14ac:dyDescent="0.25">
      <c r="A1321" s="57"/>
      <c r="B1321" s="57"/>
      <c r="C1321" s="57"/>
    </row>
    <row r="1322" spans="1:3" x14ac:dyDescent="0.25">
      <c r="A1322" s="57"/>
      <c r="B1322" s="57"/>
      <c r="C1322" s="57"/>
    </row>
    <row r="1323" spans="1:3" x14ac:dyDescent="0.25">
      <c r="A1323" s="57"/>
      <c r="B1323" s="57"/>
      <c r="C1323" s="57"/>
    </row>
    <row r="1324" spans="1:3" x14ac:dyDescent="0.25">
      <c r="A1324" s="57"/>
      <c r="B1324" s="57"/>
      <c r="C1324" s="57"/>
    </row>
    <row r="1325" spans="1:3" x14ac:dyDescent="0.25">
      <c r="A1325" s="57"/>
      <c r="B1325" s="57"/>
      <c r="C1325" s="57"/>
    </row>
    <row r="1326" spans="1:3" x14ac:dyDescent="0.25">
      <c r="A1326" s="57"/>
      <c r="B1326" s="57"/>
      <c r="C1326" s="57"/>
    </row>
    <row r="1327" spans="1:3" x14ac:dyDescent="0.25">
      <c r="A1327" s="57"/>
      <c r="B1327" s="57"/>
      <c r="C1327" s="57"/>
    </row>
    <row r="1328" spans="1:3" x14ac:dyDescent="0.25">
      <c r="A1328" s="57"/>
      <c r="B1328" s="57"/>
      <c r="C1328" s="57"/>
    </row>
    <row r="1329" spans="1:3" x14ac:dyDescent="0.25">
      <c r="A1329" s="57"/>
      <c r="B1329" s="57"/>
      <c r="C1329" s="57"/>
    </row>
    <row r="1330" spans="1:3" x14ac:dyDescent="0.25">
      <c r="A1330" s="57"/>
      <c r="B1330" s="57"/>
      <c r="C1330" s="57"/>
    </row>
    <row r="1331" spans="1:3" x14ac:dyDescent="0.25">
      <c r="A1331" s="57"/>
      <c r="B1331" s="57"/>
      <c r="C1331" s="57"/>
    </row>
    <row r="1332" spans="1:3" x14ac:dyDescent="0.25">
      <c r="A1332" s="57"/>
      <c r="B1332" s="57"/>
      <c r="C1332" s="57"/>
    </row>
    <row r="1333" spans="1:3" x14ac:dyDescent="0.25">
      <c r="A1333" s="57"/>
      <c r="B1333" s="57"/>
      <c r="C1333" s="57"/>
    </row>
    <row r="1334" spans="1:3" x14ac:dyDescent="0.25">
      <c r="A1334" s="57"/>
      <c r="B1334" s="57"/>
      <c r="C1334" s="57"/>
    </row>
    <row r="1335" spans="1:3" x14ac:dyDescent="0.25">
      <c r="A1335" s="40"/>
      <c r="B1335" s="40"/>
      <c r="C1335" s="40"/>
    </row>
    <row r="1336" spans="1:3" x14ac:dyDescent="0.25">
      <c r="A1336" s="40"/>
      <c r="B1336" s="40"/>
      <c r="C1336" s="40"/>
    </row>
    <row r="1337" spans="1:3" x14ac:dyDescent="0.25">
      <c r="A1337" s="40"/>
      <c r="B1337" s="40"/>
      <c r="C1337" s="40"/>
    </row>
    <row r="1338" spans="1:3" x14ac:dyDescent="0.25">
      <c r="A1338" s="40"/>
      <c r="B1338" s="40"/>
      <c r="C1338" s="40"/>
    </row>
    <row r="1339" spans="1:3" x14ac:dyDescent="0.25">
      <c r="A1339" s="40"/>
      <c r="B1339" s="40"/>
      <c r="C1339" s="40"/>
    </row>
    <row r="1340" spans="1:3" x14ac:dyDescent="0.25">
      <c r="A1340" s="40"/>
      <c r="B1340" s="40"/>
      <c r="C1340" s="40"/>
    </row>
    <row r="1341" spans="1:3" x14ac:dyDescent="0.25">
      <c r="A1341" s="40"/>
      <c r="B1341" s="40"/>
      <c r="C1341" s="40"/>
    </row>
    <row r="1342" spans="1:3" x14ac:dyDescent="0.25">
      <c r="A1342" s="40"/>
      <c r="B1342" s="40"/>
      <c r="C1342" s="40"/>
    </row>
    <row r="1343" spans="1:3" x14ac:dyDescent="0.25">
      <c r="A1343" s="40"/>
      <c r="B1343" s="40"/>
      <c r="C1343" s="40"/>
    </row>
    <row r="1344" spans="1:3" x14ac:dyDescent="0.25">
      <c r="A1344" s="40"/>
      <c r="B1344" s="40"/>
      <c r="C1344" s="40"/>
    </row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  <row r="7938" s="40" customFormat="1" x14ac:dyDescent="0.25"/>
    <row r="7939" s="40" customFormat="1" x14ac:dyDescent="0.25"/>
    <row r="7940" s="40" customFormat="1" x14ac:dyDescent="0.25"/>
    <row r="7941" s="40" customFormat="1" x14ac:dyDescent="0.25"/>
    <row r="7942" s="40" customFormat="1" x14ac:dyDescent="0.25"/>
    <row r="7943" s="40" customFormat="1" x14ac:dyDescent="0.25"/>
    <row r="7944" s="40" customFormat="1" x14ac:dyDescent="0.25"/>
    <row r="7945" s="40" customFormat="1" x14ac:dyDescent="0.25"/>
    <row r="7946" s="40" customFormat="1" x14ac:dyDescent="0.25"/>
    <row r="7947" s="40" customFormat="1" x14ac:dyDescent="0.25"/>
    <row r="7948" s="40" customFormat="1" x14ac:dyDescent="0.25"/>
    <row r="7949" s="40" customFormat="1" x14ac:dyDescent="0.25"/>
    <row r="7950" s="40" customFormat="1" x14ac:dyDescent="0.25"/>
    <row r="7951" s="40" customFormat="1" x14ac:dyDescent="0.25"/>
    <row r="7952" s="40" customFormat="1" x14ac:dyDescent="0.25"/>
    <row r="7953" s="40" customFormat="1" x14ac:dyDescent="0.25"/>
    <row r="7954" s="40" customFormat="1" x14ac:dyDescent="0.25"/>
    <row r="7955" s="40" customFormat="1" x14ac:dyDescent="0.25"/>
    <row r="7956" s="40" customFormat="1" x14ac:dyDescent="0.25"/>
    <row r="7957" s="40" customFormat="1" x14ac:dyDescent="0.25"/>
    <row r="7958" s="40" customFormat="1" x14ac:dyDescent="0.25"/>
    <row r="7959" s="40" customFormat="1" x14ac:dyDescent="0.25"/>
    <row r="7960" s="40" customFormat="1" x14ac:dyDescent="0.25"/>
    <row r="7961" s="40" customFormat="1" x14ac:dyDescent="0.25"/>
    <row r="7962" s="40" customFormat="1" x14ac:dyDescent="0.25"/>
    <row r="7963" s="40" customFormat="1" x14ac:dyDescent="0.25"/>
    <row r="7964" s="40" customFormat="1" x14ac:dyDescent="0.25"/>
    <row r="7965" s="40" customFormat="1" x14ac:dyDescent="0.25"/>
    <row r="7966" s="40" customFormat="1" x14ac:dyDescent="0.25"/>
    <row r="7967" s="40" customFormat="1" x14ac:dyDescent="0.25"/>
    <row r="7968" s="40" customFormat="1" x14ac:dyDescent="0.25"/>
    <row r="7969" s="40" customFormat="1" x14ac:dyDescent="0.25"/>
    <row r="7970" s="40" customFormat="1" x14ac:dyDescent="0.25"/>
    <row r="7971" s="40" customFormat="1" x14ac:dyDescent="0.25"/>
    <row r="7972" s="40" customFormat="1" x14ac:dyDescent="0.25"/>
    <row r="7973" s="40" customFormat="1" x14ac:dyDescent="0.25"/>
    <row r="7974" s="40" customFormat="1" x14ac:dyDescent="0.25"/>
    <row r="7975" s="40" customFormat="1" x14ac:dyDescent="0.25"/>
    <row r="7976" s="40" customFormat="1" x14ac:dyDescent="0.25"/>
    <row r="7977" s="40" customFormat="1" x14ac:dyDescent="0.25"/>
    <row r="7978" s="40" customFormat="1" x14ac:dyDescent="0.25"/>
    <row r="7979" s="40" customFormat="1" x14ac:dyDescent="0.25"/>
    <row r="7980" s="40" customFormat="1" x14ac:dyDescent="0.25"/>
    <row r="7981" s="40" customFormat="1" x14ac:dyDescent="0.25"/>
    <row r="7982" s="40" customFormat="1" x14ac:dyDescent="0.25"/>
    <row r="7983" s="40" customFormat="1" x14ac:dyDescent="0.25"/>
    <row r="7984" s="40" customFormat="1" x14ac:dyDescent="0.25"/>
    <row r="7985" s="40" customFormat="1" x14ac:dyDescent="0.25"/>
    <row r="7986" s="40" customFormat="1" x14ac:dyDescent="0.25"/>
    <row r="7987" s="40" customFormat="1" x14ac:dyDescent="0.25"/>
    <row r="7988" s="40" customFormat="1" x14ac:dyDescent="0.25"/>
    <row r="7989" s="40" customFormat="1" x14ac:dyDescent="0.25"/>
    <row r="7990" s="40" customFormat="1" x14ac:dyDescent="0.25"/>
    <row r="7991" s="40" customFormat="1" x14ac:dyDescent="0.25"/>
    <row r="7992" s="40" customFormat="1" x14ac:dyDescent="0.25"/>
    <row r="7993" s="40" customFormat="1" x14ac:dyDescent="0.25"/>
    <row r="7994" s="40" customFormat="1" x14ac:dyDescent="0.25"/>
    <row r="7995" s="40" customFormat="1" x14ac:dyDescent="0.25"/>
    <row r="7996" s="40" customFormat="1" x14ac:dyDescent="0.25"/>
    <row r="7997" s="40" customFormat="1" x14ac:dyDescent="0.25"/>
    <row r="7998" s="40" customFormat="1" x14ac:dyDescent="0.25"/>
    <row r="7999" s="40" customFormat="1" x14ac:dyDescent="0.25"/>
    <row r="8000" s="40" customFormat="1" x14ac:dyDescent="0.25"/>
    <row r="8001" s="40" customFormat="1" x14ac:dyDescent="0.25"/>
    <row r="8002" s="40" customFormat="1" x14ac:dyDescent="0.25"/>
    <row r="8003" s="40" customFormat="1" x14ac:dyDescent="0.25"/>
    <row r="8004" s="40" customFormat="1" x14ac:dyDescent="0.25"/>
    <row r="8005" s="40" customFormat="1" x14ac:dyDescent="0.25"/>
    <row r="8006" s="40" customFormat="1" x14ac:dyDescent="0.25"/>
    <row r="8007" s="40" customFormat="1" x14ac:dyDescent="0.25"/>
    <row r="8008" s="40" customFormat="1" x14ac:dyDescent="0.25"/>
    <row r="8009" s="40" customFormat="1" x14ac:dyDescent="0.25"/>
    <row r="8010" s="40" customFormat="1" x14ac:dyDescent="0.25"/>
    <row r="8011" s="40" customFormat="1" x14ac:dyDescent="0.25"/>
    <row r="8012" s="40" customFormat="1" x14ac:dyDescent="0.25"/>
    <row r="8013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Martina Čvorig</cp:lastModifiedBy>
  <cp:lastPrinted>2023-07-24T12:33:14Z</cp:lastPrinted>
  <dcterms:created xsi:type="dcterms:W3CDTF">2022-08-12T12:51:27Z</dcterms:created>
  <dcterms:modified xsi:type="dcterms:W3CDTF">2024-08-14T13:17:33Z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